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Layanne\Desktop\MCTIC\PEN\trunk\documentos\00-modelagem_negocio\PEN\Fase4-ProposicaoSolucao\03-Templates\"/>
    </mc:Choice>
  </mc:AlternateContent>
  <bookViews>
    <workbookView xWindow="0" yWindow="0" windowWidth="28800" windowHeight="13725" tabRatio="916" activeTab="5"/>
  </bookViews>
  <sheets>
    <sheet name="Histórico de Revisões" sheetId="6" r:id="rId1"/>
    <sheet name="Catálogo de Serviços" sheetId="1" r:id="rId2"/>
    <sheet name="Complexidade do Processo" sheetId="3" r:id="rId3"/>
    <sheet name="Complexidade do Serviço" sheetId="10" r:id="rId4"/>
    <sheet name="UST X Serviço" sheetId="2" state="hidden" r:id="rId5"/>
    <sheet name="Contagem Estimada-Detalhada" sheetId="4" r:id="rId6"/>
    <sheet name="Controle" sheetId="5" state="hidden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4" i="4" l="1"/>
  <c r="I41" i="4"/>
  <c r="I40" i="4"/>
  <c r="I39" i="4"/>
  <c r="I38" i="4"/>
  <c r="M40" i="4"/>
  <c r="M36" i="4"/>
  <c r="L41" i="4" l="1"/>
  <c r="L40" i="4"/>
  <c r="L39" i="4"/>
  <c r="L38" i="4"/>
  <c r="N38" i="4" s="1"/>
  <c r="O38" i="4" l="1"/>
  <c r="L37" i="4"/>
  <c r="L36" i="4"/>
  <c r="J52" i="4" l="1"/>
  <c r="N52" i="4" s="1"/>
  <c r="J51" i="4"/>
  <c r="N51" i="4" s="1"/>
  <c r="J50" i="4"/>
  <c r="N50" i="4" s="1"/>
  <c r="M52" i="4"/>
  <c r="M51" i="4"/>
  <c r="M50" i="4"/>
  <c r="N58" i="4" l="1"/>
  <c r="N57" i="4"/>
  <c r="N54" i="4"/>
  <c r="N56" i="4"/>
  <c r="M58" i="4"/>
  <c r="M57" i="4"/>
  <c r="M56" i="4"/>
  <c r="M55" i="4"/>
  <c r="M54" i="4"/>
  <c r="M53" i="4"/>
  <c r="N53" i="4" s="1"/>
  <c r="J58" i="4"/>
  <c r="J57" i="4"/>
  <c r="J56" i="4"/>
  <c r="J55" i="4"/>
  <c r="J54" i="4"/>
  <c r="J53" i="4"/>
  <c r="N55" i="4" l="1"/>
  <c r="K62" i="4" l="1"/>
  <c r="K63" i="4"/>
  <c r="K64" i="4"/>
  <c r="K65" i="4"/>
  <c r="K68" i="4"/>
  <c r="M68" i="4"/>
  <c r="K69" i="4"/>
  <c r="M69" i="4"/>
  <c r="N68" i="4" l="1"/>
  <c r="L62" i="4"/>
  <c r="K13" i="4" l="1"/>
  <c r="K14" i="4"/>
  <c r="M45" i="4" l="1"/>
  <c r="M46" i="4"/>
  <c r="L34" i="4"/>
  <c r="L13" i="4"/>
  <c r="L15" i="4"/>
  <c r="N15" i="4" s="1"/>
  <c r="J46" i="4" l="1"/>
  <c r="L46" i="4" s="1"/>
  <c r="J47" i="4"/>
  <c r="L47" i="4" s="1"/>
  <c r="M47" i="4" s="1"/>
  <c r="J45" i="4"/>
  <c r="L45" i="4" s="1"/>
  <c r="L35" i="4"/>
  <c r="N34" i="4" l="1"/>
  <c r="O50" i="4"/>
  <c r="G50" i="2"/>
  <c r="G47" i="2"/>
  <c r="O34" i="4" l="1"/>
  <c r="P42" i="4" s="1"/>
  <c r="G42" i="2"/>
  <c r="G38" i="2"/>
  <c r="L28" i="4" l="1"/>
  <c r="K12" i="4" l="1"/>
  <c r="E100" i="4" l="1"/>
  <c r="K11" i="4" l="1"/>
  <c r="L11" i="4" s="1"/>
  <c r="G34" i="2" l="1"/>
  <c r="K27" i="4" l="1"/>
  <c r="K26" i="4"/>
  <c r="L10" i="4" l="1"/>
  <c r="I12" i="4" l="1"/>
  <c r="L14" i="4"/>
  <c r="L12" i="4" l="1"/>
  <c r="N12" i="4" s="1"/>
  <c r="L25" i="4"/>
  <c r="L23" i="4"/>
  <c r="L22" i="4"/>
  <c r="L20" i="4"/>
  <c r="L19" i="4"/>
  <c r="L17" i="4"/>
  <c r="I27" i="4" l="1"/>
  <c r="L27" i="4" s="1"/>
  <c r="I26" i="4"/>
  <c r="L26" i="4" l="1"/>
  <c r="M26" i="4" s="1"/>
  <c r="N27" i="4"/>
  <c r="Q27" i="4" s="1"/>
  <c r="G32" i="2"/>
  <c r="N26" i="4" l="1"/>
  <c r="Q26" i="4" s="1"/>
  <c r="I11" i="4"/>
  <c r="N11" i="4" l="1"/>
  <c r="Q11" i="4" s="1"/>
  <c r="N14" i="4"/>
  <c r="Q14" i="4" s="1"/>
  <c r="N17" i="4"/>
  <c r="Q17" i="4" s="1"/>
  <c r="N19" i="4"/>
  <c r="Q19" i="4" s="1"/>
  <c r="N20" i="4"/>
  <c r="Q20" i="4" s="1"/>
  <c r="K22" i="4"/>
  <c r="I22" i="4"/>
  <c r="N23" i="4"/>
  <c r="Q23" i="4" s="1"/>
  <c r="K25" i="4"/>
  <c r="I25" i="4"/>
  <c r="K24" i="4"/>
  <c r="I24" i="4"/>
  <c r="I20" i="4"/>
  <c r="I19" i="4"/>
  <c r="K23" i="4"/>
  <c r="I23" i="4"/>
  <c r="K28" i="4"/>
  <c r="N28" i="4" s="1"/>
  <c r="Q28" i="4" s="1"/>
  <c r="I28" i="4"/>
  <c r="K30" i="4"/>
  <c r="I30" i="4"/>
  <c r="K29" i="4"/>
  <c r="I29" i="4"/>
  <c r="K21" i="4"/>
  <c r="L21" i="4" s="1"/>
  <c r="N21" i="4" s="1"/>
  <c r="Q21" i="4" s="1"/>
  <c r="I21" i="4"/>
  <c r="K15" i="4"/>
  <c r="K16" i="4"/>
  <c r="K17" i="4"/>
  <c r="K18" i="4"/>
  <c r="L18" i="4" s="1"/>
  <c r="N18" i="4" s="1"/>
  <c r="Q18" i="4" s="1"/>
  <c r="K19" i="4"/>
  <c r="K20" i="4"/>
  <c r="Q12" i="4"/>
  <c r="I13" i="4"/>
  <c r="I14" i="4"/>
  <c r="I15" i="4"/>
  <c r="I16" i="4"/>
  <c r="I17" i="4"/>
  <c r="I18" i="4"/>
  <c r="K10" i="4"/>
  <c r="I10" i="4"/>
  <c r="G19" i="2"/>
  <c r="L29" i="4" l="1"/>
  <c r="N29" i="4" s="1"/>
  <c r="Q29" i="4" s="1"/>
  <c r="L30" i="4"/>
  <c r="N30" i="4" s="1"/>
  <c r="Q30" i="4" s="1"/>
  <c r="N13" i="4"/>
  <c r="Q13" i="4" s="1"/>
  <c r="L24" i="4"/>
  <c r="L16" i="4"/>
  <c r="N16" i="4" s="1"/>
  <c r="Q16" i="4" s="1"/>
  <c r="M10" i="4"/>
  <c r="N10" i="4"/>
  <c r="Q10" i="4" s="1"/>
  <c r="N25" i="4"/>
  <c r="Q25" i="4" s="1"/>
  <c r="N22" i="4"/>
  <c r="Q22" i="4" s="1"/>
  <c r="Q15" i="4" l="1"/>
  <c r="M28" i="4"/>
  <c r="M30" i="4"/>
  <c r="L31" i="4"/>
  <c r="N24" i="4"/>
  <c r="Q24" i="4" s="1"/>
  <c r="M15" i="4"/>
  <c r="M19" i="4"/>
  <c r="M13" i="4"/>
  <c r="N31" i="4" l="1"/>
  <c r="Q31" i="4"/>
  <c r="M31" i="4"/>
</calcChain>
</file>

<file path=xl/comments1.xml><?xml version="1.0" encoding="utf-8"?>
<comments xmlns="http://schemas.openxmlformats.org/spreadsheetml/2006/main">
  <authors>
    <author>Ingrid De Sousa Pereira</author>
    <author>Layanne</author>
    <author>daniele.araujo</author>
  </authors>
  <commentList>
    <comment ref="I33" authorId="0" shapeId="0">
      <text>
        <r>
          <rPr>
            <b/>
            <sz val="9"/>
            <color indexed="81"/>
            <rFont val="Segoe UI"/>
            <family val="2"/>
          </rPr>
          <t>Observação</t>
        </r>
        <r>
          <rPr>
            <sz val="9"/>
            <color indexed="81"/>
            <rFont val="Segoe UI"/>
            <family val="2"/>
          </rPr>
          <t>:
Preencher o quantitativo dos elementos contidos no processo.</t>
        </r>
      </text>
    </comment>
    <comment ref="O33" authorId="1" shapeId="0">
      <text>
        <r>
          <rPr>
            <b/>
            <sz val="9"/>
            <color indexed="81"/>
            <rFont val="Segoe UI"/>
            <family val="2"/>
          </rPr>
          <t xml:space="preserve">Observação:
</t>
        </r>
        <r>
          <rPr>
            <sz val="9"/>
            <color indexed="81"/>
            <rFont val="Segoe UI"/>
            <family val="2"/>
          </rPr>
          <t>O serviço modelo especificação de negócio to do contempla 40% do valor total das UST's referente à automação, sendo os outros 60% designados à configuração, ou seja, ao processo automatizado.</t>
        </r>
      </text>
    </comment>
    <comment ref="P33" authorId="0" shapeId="0">
      <text>
        <r>
          <rPr>
            <b/>
            <sz val="9"/>
            <color indexed="81"/>
            <rFont val="Segoe UI"/>
            <family val="2"/>
          </rPr>
          <t>Ingrid De Sousa Pereira:</t>
        </r>
        <r>
          <rPr>
            <sz val="9"/>
            <color indexed="81"/>
            <rFont val="Segoe UI"/>
            <family val="2"/>
          </rPr>
          <t xml:space="preserve">
Caso o quatitativo dos elementos sejam alterados no Processo Automatizado, deve ser calculada a diferença da OS do Modelo Especificação de Negócio TO DO paga. </t>
        </r>
      </text>
    </comment>
    <comment ref="M44" authorId="1" shapeId="0">
      <text>
        <r>
          <rPr>
            <b/>
            <sz val="9"/>
            <color indexed="81"/>
            <rFont val="Segoe UI"/>
            <family val="2"/>
          </rPr>
          <t xml:space="preserve">Observação:
</t>
        </r>
        <r>
          <rPr>
            <sz val="9"/>
            <color indexed="81"/>
            <rFont val="Segoe UI"/>
            <family val="2"/>
          </rPr>
          <t>O serviço modelo especificação de negócio to do contempla 40% do valor total das UST's referente à automação, sendo os outros 60% designados à configuração, ou seja, ao processo automatizado.</t>
        </r>
      </text>
    </comment>
    <comment ref="F74" authorId="2" shapeId="0">
      <text>
        <r>
          <rPr>
            <b/>
            <sz val="9"/>
            <color indexed="81"/>
            <rFont val="Segoe UI"/>
            <family val="2"/>
          </rPr>
          <t>Observação:</t>
        </r>
        <r>
          <rPr>
            <sz val="9"/>
            <color indexed="81"/>
            <rFont val="Segoe UI"/>
            <family val="2"/>
          </rPr>
          <t xml:space="preserve">
Quantidade de atividades</t>
        </r>
      </text>
    </comment>
    <comment ref="K74" authorId="2" shapeId="0">
      <text>
        <r>
          <rPr>
            <b/>
            <sz val="9"/>
            <color indexed="81"/>
            <rFont val="Segoe UI"/>
            <family val="2"/>
          </rPr>
          <t>Observação:</t>
        </r>
        <r>
          <rPr>
            <sz val="9"/>
            <color indexed="81"/>
            <rFont val="Segoe UI"/>
            <family val="2"/>
          </rPr>
          <t xml:space="preserve">
Quantidade de atividades</t>
        </r>
      </text>
    </comment>
    <comment ref="C99" authorId="0" shapeId="0">
      <text>
        <r>
          <rPr>
            <b/>
            <sz val="9"/>
            <color indexed="81"/>
            <rFont val="Segoe UI"/>
            <family val="2"/>
          </rPr>
          <t>Ingrid De Sousa Pereira:</t>
        </r>
        <r>
          <rPr>
            <sz val="9"/>
            <color indexed="81"/>
            <rFont val="Segoe UI"/>
            <family val="2"/>
          </rPr>
          <t xml:space="preserve">
Deve ser expecificado o valor pago na 1 OS</t>
        </r>
      </text>
    </comment>
    <comment ref="D99" authorId="0" shapeId="0">
      <text>
        <r>
          <rPr>
            <b/>
            <sz val="9"/>
            <color indexed="81"/>
            <rFont val="Segoe UI"/>
            <family val="2"/>
          </rPr>
          <t>Ingrid De Sousa Pereira:</t>
        </r>
        <r>
          <rPr>
            <sz val="9"/>
            <color indexed="81"/>
            <rFont val="Segoe UI"/>
            <family val="2"/>
          </rPr>
          <t xml:space="preserve">
Deve ser expecificado o valor correspondente a 2 OS. Para visualizar o valor correpondente ao To Do da 2 OS, atualize os quantitativos dos elementos e selecione a opção "Modelo Especificação de Negócio TO DO". Após identificação do valor descelecione a opção marcada anteriormente.</t>
        </r>
      </text>
    </comment>
  </commentList>
</comments>
</file>

<file path=xl/sharedStrings.xml><?xml version="1.0" encoding="utf-8"?>
<sst xmlns="http://schemas.openxmlformats.org/spreadsheetml/2006/main" count="1161" uniqueCount="564">
  <si>
    <t>Planejamento</t>
  </si>
  <si>
    <t>Diagnosticar</t>
  </si>
  <si>
    <t>Plano de Trabalho Detalhado</t>
  </si>
  <si>
    <t>Indicadores de Desempenho (Existentes)</t>
  </si>
  <si>
    <t>Plano de Ação</t>
  </si>
  <si>
    <t>Indicadores de Desempenho (SM)</t>
  </si>
  <si>
    <t>1.1</t>
  </si>
  <si>
    <t>1.2</t>
  </si>
  <si>
    <t>2.1</t>
  </si>
  <si>
    <t>2.2</t>
  </si>
  <si>
    <t>3.1</t>
  </si>
  <si>
    <t>4.1</t>
  </si>
  <si>
    <t>5.1</t>
  </si>
  <si>
    <t>5.2</t>
  </si>
  <si>
    <t>6.1</t>
  </si>
  <si>
    <t>Catálogo de Serviços</t>
  </si>
  <si>
    <t>1 a 2</t>
  </si>
  <si>
    <t>3 a 4</t>
  </si>
  <si>
    <t>ÁREAS ENVOLVIDAS - (A)</t>
  </si>
  <si>
    <t>EXTENSÃO - (E)</t>
  </si>
  <si>
    <t>DESCRIÇÃO</t>
  </si>
  <si>
    <t>Não se aplica</t>
  </si>
  <si>
    <t>Justificativa</t>
  </si>
  <si>
    <t>FATOR</t>
  </si>
  <si>
    <t>Levantar Indicadores</t>
  </si>
  <si>
    <t>FASE</t>
  </si>
  <si>
    <t>Detalhar Processo</t>
  </si>
  <si>
    <t>Definir Implantação</t>
  </si>
  <si>
    <t>Fator</t>
  </si>
  <si>
    <t>Catálogo de Processos</t>
  </si>
  <si>
    <t>Workshop de aculturamento</t>
  </si>
  <si>
    <t>Catálogo de Processos / Área</t>
  </si>
  <si>
    <t>Valor da UST</t>
  </si>
  <si>
    <t>Definir Pré-projeto</t>
  </si>
  <si>
    <t>UST</t>
  </si>
  <si>
    <t>N/A</t>
  </si>
  <si>
    <t>É o documento que contém a metodologia a ser utilizada, as referências, a programação detalhada de cada atividade prevista, as ementas das diversas capacitações, se necessário, a descrição dos produtos a serem entregues, bem como as atribuições e responsabilidades de todos os envolvidos no Projeto. Define as necessidades das equipes, além de um esclarecimento para ambas as partes do que será feito nos prazos e com os recursos envolvidos.</t>
  </si>
  <si>
    <t>Compreende o fluxo de trabalho do processo redesenhado. A atividade será executada por meio de oficinas envolvendo os integrantes da Equipe de Trabalho, separadamente por processo de negócio identificado.</t>
  </si>
  <si>
    <t>Documento com a sistematização dos indicadores que mensuram o desempenho do processo modelado para fins de avaliação da gestão.</t>
  </si>
  <si>
    <t xml:space="preserve">Identificação de ações de curto, médio e longo prazo, necessárias à implantação do novo modelo, com atribuição de limite de execução e responsáveis. Compreende os investimentos, aquisições, capacitações, infraestrutura tecnológica e demais necessidades para implantação do novo modelo. A atividade será executada por meio de oficinas envolvendo a Equipe de Trabalho e a Equipe Técnica, podendo ser convidado algum especialista em Gestão Pública. </t>
  </si>
  <si>
    <t>Parâmetros da Complexidade do Processo</t>
  </si>
  <si>
    <t>UST X Serviço</t>
  </si>
  <si>
    <t>Definir pré-projeto</t>
  </si>
  <si>
    <t>ENTREGÁVEIS</t>
  </si>
  <si>
    <t>UST/Serviço</t>
  </si>
  <si>
    <t>UST/Fase</t>
  </si>
  <si>
    <t>Valor R$</t>
  </si>
  <si>
    <t>Iniciação</t>
  </si>
  <si>
    <t>3.2</t>
  </si>
  <si>
    <t>Total</t>
  </si>
  <si>
    <t>er</t>
  </si>
  <si>
    <t>A unidade de medida de dimensionamento e/ou mensuração a ser utilizada por essa contratação é a Unidade de Serviço Técnico (UST).
A Unidade de Serviço Técnico (UST) tem sido utilizada em processos contratuais do Governo Federal, como por exemplo, pela Controladoria Geral da União – CGU. De acordo com a CGU, uma UST equivale a uma hora de trabalho. Entretanto esta relação pode ser modificada para atender o nível de complexidade da atividade.
Para fins deste Catálogo de Serviços, adotamos a equivalência onde 01 (uma) hora de trabalho corresponde a 01 (uma) Unidade de Serviço Técnico (UST) que terá como fator de complexidade as áreas envolvidas e a extensão do processo, conforme definido na planilha (Parâmentros da Complexidade).</t>
  </si>
  <si>
    <t>ID</t>
  </si>
  <si>
    <t>#</t>
  </si>
  <si>
    <t xml:space="preserve">Secretaria-Executiva </t>
  </si>
  <si>
    <t>Histórico de Revisões</t>
  </si>
  <si>
    <t>Data</t>
  </si>
  <si>
    <t>Versão</t>
  </si>
  <si>
    <t>Descrição</t>
  </si>
  <si>
    <t>Autor</t>
  </si>
  <si>
    <t>1.0</t>
  </si>
  <si>
    <t>CTIS</t>
  </si>
  <si>
    <t>Elaboração do artefato.</t>
  </si>
  <si>
    <t>Número de Áreas Envolvidas (A) *</t>
  </si>
  <si>
    <t>Extensão (E)**</t>
  </si>
  <si>
    <t>**Área executora</t>
  </si>
  <si>
    <t>Mapeamento dos Processos</t>
  </si>
  <si>
    <t>3.3</t>
  </si>
  <si>
    <t>Proposta de solução</t>
  </si>
  <si>
    <t>Diagnóstico situacional</t>
  </si>
  <si>
    <t>Preparação para Implantação</t>
  </si>
  <si>
    <t>Avaliação dos Resultados</t>
  </si>
  <si>
    <t>4.2</t>
  </si>
  <si>
    <t>4.3</t>
  </si>
  <si>
    <t>4.4</t>
  </si>
  <si>
    <t>4.5</t>
  </si>
  <si>
    <t>4.6</t>
  </si>
  <si>
    <t>4.7</t>
  </si>
  <si>
    <t>3.4</t>
  </si>
  <si>
    <t>Mapeamento de processos</t>
  </si>
  <si>
    <t>PRODUTO</t>
  </si>
  <si>
    <t>É o instrumento que contém a quantidade estimada de UST para execução do projeto de melhoria de processos, tendo como base a quantidade estimada das atividades do processo e a quantidade de áreas que o processo permeia.</t>
  </si>
  <si>
    <t>Diagnóstico Situacional</t>
  </si>
  <si>
    <t>ETAPA</t>
  </si>
  <si>
    <t>Planejar mapeamento TO BE</t>
  </si>
  <si>
    <t>Planejar mapeamento AS IS</t>
  </si>
  <si>
    <t>É o instrumento que contém a quantidade estimada de UST para execução da conclusão do projeto de melhoria de processos, tendo como base a quantidade estimada das atividades do processo e a quantidade de áreas que o processo permeia.</t>
  </si>
  <si>
    <t>Avaliar Projeto</t>
  </si>
  <si>
    <t>Avaliação do Projeto</t>
  </si>
  <si>
    <t>Arquivo do Plano de Trabalho Detalhado.pdf</t>
  </si>
  <si>
    <t>Descrevem os pontos fortes, os pontos fracos, as oportunidades de melhoria e as ameaças do processo analisado, para que seja possível a proposição de melhoria. Esta atividade é realizada por meio de análise das informações coletadas no decorrer das atividades de mapeamento e de documentação existente. Também ocorrerão discussões entre as Equipes Técnica e de Trabalho para que o diagnóstico produzido seja resultado de um consenso e produzirá o Diagnóstico a ser validado.</t>
  </si>
  <si>
    <t>Consiste na identificação dos indicadores existentes, que evidencia o desempenho e resultado do processo. A atividade será executada por meio de oficinas envolvendo os membros da Equipe de Trabalho separadamente por processo de negócio identificado.</t>
  </si>
  <si>
    <t>É o instrumento que contém a quantidade real de UST para execução do projeto de melhoria de processos, tendo como base a quantidade das atividades do processo e a quantidade de áreas que o processo permeia.</t>
  </si>
  <si>
    <t>Guias operacionais</t>
  </si>
  <si>
    <t>Propor solução de melhoria</t>
  </si>
  <si>
    <t>Sugestões efetuadas para solucionar cada item dos diagnóstico, com ênfase em inovação e melhoria do processo.</t>
  </si>
  <si>
    <t>CONTAGEM ESTIMADA</t>
  </si>
  <si>
    <t>CONTAGEM DETALHADA</t>
  </si>
  <si>
    <t>Avaliação do projeto</t>
  </si>
  <si>
    <t>Proposição de Solução</t>
  </si>
  <si>
    <t>Avaliação de Resultados</t>
  </si>
  <si>
    <t>Realizar contagem detalhada AS IS</t>
  </si>
  <si>
    <t>Realizar contagem estimada TO BE</t>
  </si>
  <si>
    <t>Realizar contagem detalhada TO BE</t>
  </si>
  <si>
    <t>Realizar contagem estimada AS IS</t>
  </si>
  <si>
    <t>Uma a oito atividades a serem trabalhadas.</t>
  </si>
  <si>
    <t>Dezessete a vinte e cinco atividades a serem trabalhadas.</t>
  </si>
  <si>
    <t>Vinte e seis a trinta e quatro atividades a serem trabalhadas.</t>
  </si>
  <si>
    <t>Trinta e cinco a quarenta e três atividades a serem trabalhadas.</t>
  </si>
  <si>
    <t>Quarenta e quatro a cinquenta atividades a quarenta atividades a serem trabalhadas.</t>
  </si>
  <si>
    <t>151 a 160</t>
  </si>
  <si>
    <t>161 a 170</t>
  </si>
  <si>
    <t>171 a 180</t>
  </si>
  <si>
    <t>181 a 190</t>
  </si>
  <si>
    <t>191 a 200</t>
  </si>
  <si>
    <t>201 a 210</t>
  </si>
  <si>
    <t>211 a 220</t>
  </si>
  <si>
    <t>221 a 230</t>
  </si>
  <si>
    <t>231 a 240</t>
  </si>
  <si>
    <t>1 a 10</t>
  </si>
  <si>
    <t>11 a 20</t>
  </si>
  <si>
    <t>21 a 30</t>
  </si>
  <si>
    <t>31 a 40</t>
  </si>
  <si>
    <t>41 a 50</t>
  </si>
  <si>
    <t>51 a 60</t>
  </si>
  <si>
    <t>61 a 70</t>
  </si>
  <si>
    <t>71 a 80</t>
  </si>
  <si>
    <t>81 a 90</t>
  </si>
  <si>
    <t>91 a 100</t>
  </si>
  <si>
    <t>101 a 110</t>
  </si>
  <si>
    <t>111 a 120</t>
  </si>
  <si>
    <t>121 a 130</t>
  </si>
  <si>
    <t>131 a 140</t>
  </si>
  <si>
    <t>141 a 150</t>
  </si>
  <si>
    <t>241 a 250</t>
  </si>
  <si>
    <t>TOTAL</t>
  </si>
  <si>
    <t>5 a 8</t>
  </si>
  <si>
    <t>GUIAS OPERACIONAIS</t>
  </si>
  <si>
    <t>1 a 8</t>
  </si>
  <si>
    <t>09 a 16</t>
  </si>
  <si>
    <t>17 a 25</t>
  </si>
  <si>
    <t>26 a 34</t>
  </si>
  <si>
    <t>35 a 43</t>
  </si>
  <si>
    <t>44 a 50</t>
  </si>
  <si>
    <t>Não se aplica.</t>
  </si>
  <si>
    <t>Cinquenta e uma a sessenta atividades a serem detalhadas.</t>
  </si>
  <si>
    <t>Sessenta e uma a setenta atividades a serem detalhadas.</t>
  </si>
  <si>
    <t>Setenta e uma a oitenta atividades a serem detalhadas.</t>
  </si>
  <si>
    <t>Oitenta e uma a noventa atividades a serem detalhadas.</t>
  </si>
  <si>
    <t>Noventa e uma a cem atividades a serem detalhadas.</t>
  </si>
  <si>
    <t>Cento e uma a cento e dez atividades a serem detalhadas.</t>
  </si>
  <si>
    <t>Cento e onze a cento e vinte atividades a serem detalhadas.</t>
  </si>
  <si>
    <t>Cento e vinte e uma a cento e trinta atividades a serem detalhadas.</t>
  </si>
  <si>
    <t>Cento e trinta e uma a cento e quarenta atividades a serem detalhadas.</t>
  </si>
  <si>
    <t>Cento e quarenta e uma a cento e cinquenta atividades a serem detalhadas.</t>
  </si>
  <si>
    <t>Cento e cinquenta e uma a cento e sessenta atividades a serem detalhadas.</t>
  </si>
  <si>
    <t>Cento e sessenta e uma a cento e sessenta atividades a serem detalhadas.</t>
  </si>
  <si>
    <t>Cento e setenta e uma a cento e oitenta atividades a serem detalhadas.</t>
  </si>
  <si>
    <t>Cento e oitenta e uma a cento e noventa atividades a serem detalhadas.</t>
  </si>
  <si>
    <t>Cento e noventa e uma a duzentas atividades a serem detalhadas.</t>
  </si>
  <si>
    <t>Duzentas e uma a duzentas e dez atividades a serem detalhadas.</t>
  </si>
  <si>
    <t>Duzentas e onze a duzentas e vinte atividades a serem detalhadas.</t>
  </si>
  <si>
    <t>Duzentas e vinte e uma a duzentas e trinta atividades a serem detalhadas.</t>
  </si>
  <si>
    <t>Duzentas e trinta e uma a duzentas e quarenta atividades a serem detalhadas.</t>
  </si>
  <si>
    <t>Duzentas e quarenta e uma a duzentas e cinquenta atividades a serem detalhadas.</t>
  </si>
  <si>
    <t>Um a dez guias operacionais a serem produzidos.</t>
  </si>
  <si>
    <t>Onze a vinte guias operacionais a serem produzidos.</t>
  </si>
  <si>
    <t>Vinte e um a trinta guias operacionais a serem produzidos.</t>
  </si>
  <si>
    <t>Trinta e um a quarenta guias operacionais a serem produzidos.</t>
  </si>
  <si>
    <t>Quarenta e um a cinquenta guias operacionais a serem produzidos.</t>
  </si>
  <si>
    <t>Cinquenta e um a sessenta guias operacionais a serem produzidos.</t>
  </si>
  <si>
    <t>Uma a duas áreas envolvidas diretamente na execução do serviço.</t>
  </si>
  <si>
    <t>Três a quatro áreas envolvidas diretamente na execução do serviço.</t>
  </si>
  <si>
    <t>2.0</t>
  </si>
  <si>
    <t>Alteração do nome dos artefatos Relatório Final e Procedimento Padrão para respectivamente Relatório Final de Avaliação do Projeto e Procedimento Operacional Padrão.</t>
  </si>
  <si>
    <t>Inclusão da tabela de com o nome das atividades e nome das áreas que o processo permeia.</t>
  </si>
  <si>
    <t>3.0</t>
  </si>
  <si>
    <t>Inclusão dos parâmetros de complexidade para os guias operacionais. Ajuste dos parâmetros de complexidade quanto à extensão. Exclusão do produto Cronograma.</t>
  </si>
  <si>
    <t>**Processo/Subprocessos</t>
  </si>
  <si>
    <t>Quant.</t>
  </si>
  <si>
    <t>*Área executora</t>
  </si>
  <si>
    <t>*Processo/Subprocessos</t>
  </si>
  <si>
    <t>[nome do processo/subprocesso]</t>
  </si>
  <si>
    <t>[0]</t>
  </si>
  <si>
    <t>[Sigla - nome da área que executa o processo/subprocesso]</t>
  </si>
  <si>
    <t>[nome da processo/subprocesso]</t>
  </si>
  <si>
    <t>[Justificativa de não contabilizar o atividade/tarefa]</t>
  </si>
  <si>
    <t>Fator de dedução</t>
  </si>
  <si>
    <t>4.0</t>
  </si>
  <si>
    <t>9 a 12</t>
  </si>
  <si>
    <t>Tecnologias - (T)</t>
  </si>
  <si>
    <t>Uma tecnologia envolvida.</t>
  </si>
  <si>
    <t>Duas tecnologias envolvidas.</t>
  </si>
  <si>
    <t>Três tecnologias envolvidas.</t>
  </si>
  <si>
    <t>Quatro tecnologias envolvidas.</t>
  </si>
  <si>
    <t>17 a 26</t>
  </si>
  <si>
    <t>27 a 36</t>
  </si>
  <si>
    <t>37 a 46</t>
  </si>
  <si>
    <t>7.1</t>
  </si>
  <si>
    <t>Processo automatizado</t>
  </si>
  <si>
    <t>Mapa de Valor Negocial</t>
  </si>
  <si>
    <t>4.8</t>
  </si>
  <si>
    <t>Descritivo do processo</t>
  </si>
  <si>
    <t>[nome da atividade/tarefa/subprocesso/processo]</t>
  </si>
  <si>
    <t>13 a 16</t>
  </si>
  <si>
    <t>17 a 20</t>
  </si>
  <si>
    <t>1.3</t>
  </si>
  <si>
    <t>Apresentação.pdf e Ata de reunião.pdf</t>
  </si>
  <si>
    <t>Evento de aculturamento na gestão por processos de negócio.</t>
  </si>
  <si>
    <t>É o artefato que identifica todos os processos que fazem parte da área objeto do trabalho, assim como os critérios que serão utilizados para priorizá-los.</t>
  </si>
  <si>
    <t>Compreende o detalhamento do fluxo de trabalho de cada processo de negócio identificando as atividades e responsáveis envolvidos. A atividade será executada por meio de oficinas envolvendo os integrantes da Equipe de Trabalho, separadamente por processo de negócio identificado.</t>
  </si>
  <si>
    <t>É o artefato que identifica o fluxo da informação do macroprocesso finalístico da objeto do trabalho, a fim de se obter o processo ponta-a-ponta.</t>
  </si>
  <si>
    <t>Publicação (WEB)</t>
  </si>
  <si>
    <t>Arquivo da Proposta de solução.docx e ata de reunião</t>
  </si>
  <si>
    <t>Modelo de Especificação de Negócio AS IS</t>
  </si>
  <si>
    <t>Catálogo de serviços Estimado</t>
  </si>
  <si>
    <t>Planejar modelagem TO BE</t>
  </si>
  <si>
    <t>Modelo Especificação de Negócio TO BE</t>
  </si>
  <si>
    <t>Arquivo do Diagrama TO BE do processo na notação BPMN 2.0 e ata de reunião</t>
  </si>
  <si>
    <t>Descritivo do processo.docx</t>
  </si>
  <si>
    <t>Publicação TO-BE do processo.html</t>
  </si>
  <si>
    <t>É o portal que contém a publicação do processo TO-BE navegável com todas as informações levantadas do processo.</t>
  </si>
  <si>
    <t>É o documento que descreve as atividades do fluxo de trabalho do processo redesenhado com todas as informações levantadas do processo.</t>
  </si>
  <si>
    <t>Documento onde os ensinamentos devem ser armazenados e difundidos a todos os membros da equipe para futuros projetos.  Este documento deve ser utilizado como entrada no próximo projeto de melhoria de processo, a fim de evitar problemas conhecidos e aplicar as melhores práticas.</t>
  </si>
  <si>
    <t xml:space="preserve">Arquivo.pdf da Avaliação do Projeto </t>
  </si>
  <si>
    <t>Arquivo.docx  do Plano de Ação</t>
  </si>
  <si>
    <t>Arquivo.xls do Catálogo de serviços atualizado</t>
  </si>
  <si>
    <t>Arquivo.xls do Catálogo de serviços</t>
  </si>
  <si>
    <t>Arquivo de Indicadores de Desempenho (existentes).doc e ata de reunião.pdf</t>
  </si>
  <si>
    <t>Arquivo de Diagnóstico situacional.docx e ata de reunião.pdf</t>
  </si>
  <si>
    <t>Arquivo.docx dos Guias operacionais e ata de reunião.pdf</t>
  </si>
  <si>
    <t>Arquivo Catálogo de serviços.xls e ata de reunião.pdf</t>
  </si>
  <si>
    <t>Arquivo do modelo AS-IS.bpm do processo na notaçao BPMN 2.0, html e ata de reunião.pdf</t>
  </si>
  <si>
    <t>Publicação (epf.)</t>
  </si>
  <si>
    <t>Publicação TO-BE do processo.epf</t>
  </si>
  <si>
    <t xml:space="preserve">Arquivo.docx com os  indicadores do processo </t>
  </si>
  <si>
    <t>De cinco a oito áreas envolvidas diretamente na execução do serviço.</t>
  </si>
  <si>
    <t>De nove a doze áreas envolvidas diretamente na execução do serviço.</t>
  </si>
  <si>
    <t>De treze a 16 áreas envolvidas diretamente na execução do serviço.</t>
  </si>
  <si>
    <t>Especificar Negócio AS IS</t>
  </si>
  <si>
    <t>Especificar Negócio TO BE</t>
  </si>
  <si>
    <t>Modelo Especificação de Negócio  TO-BE</t>
  </si>
  <si>
    <t>Catálogo de Serviços Detalhado AS IS</t>
  </si>
  <si>
    <t>Catálogo de Serviços Estimado TO BE</t>
  </si>
  <si>
    <t>Catálogo de Serviços Detalhado TO BE</t>
  </si>
  <si>
    <t>Publicação (epf)</t>
  </si>
  <si>
    <t>ITENS NÃO CONTABILIZADOS -  CONTAGEM DETALHADA</t>
  </si>
  <si>
    <t>4.9</t>
  </si>
  <si>
    <t>Arquivo Mapa de Valor Negocial.bpm e atas de reunião.docx</t>
  </si>
  <si>
    <t>Especificação de Negócio</t>
  </si>
  <si>
    <t>Código implementado no jbpm</t>
  </si>
  <si>
    <t>Faixas de aplicação do fator de dedução</t>
  </si>
  <si>
    <t>Compreende a elaboração do instrumento que valide a nova forma de atuar junto aos colaboradores da área de negócio.</t>
  </si>
  <si>
    <t>MINISTÉRIO DA CIÊNCIA, TECNOLOGIA, INOVAÇÕES E COMUNICAÇÕES</t>
  </si>
  <si>
    <t>Diretoria de Tecnologia da Informação</t>
  </si>
  <si>
    <t xml:space="preserve"> Coordenação-Geral de Sistemas</t>
  </si>
  <si>
    <t>Coordenação-Geral de Sistemas</t>
  </si>
  <si>
    <t>Valor final do produto R$</t>
  </si>
  <si>
    <t>Eventos</t>
  </si>
  <si>
    <t>Gateway</t>
  </si>
  <si>
    <t>Parâmetros</t>
  </si>
  <si>
    <t>-</t>
  </si>
  <si>
    <t>Uma a oito processos a serem trabalhados.</t>
  </si>
  <si>
    <t>Dezessete a vinte e cinco processos a serem trabalhados.</t>
  </si>
  <si>
    <t>Quant</t>
  </si>
  <si>
    <t>Complexidade do Descritivo do processo</t>
  </si>
  <si>
    <t>Complexidade da Publicação do processo</t>
  </si>
  <si>
    <t>Complexidade do Guia Operacional</t>
  </si>
  <si>
    <t>O percentual de alteração será considerado pela quantidade de atividades que sofreram mudanças consideráveis e que exigem um esforço significativo.</t>
  </si>
  <si>
    <t>Inclusão de novos produtos, quais sejam: Mapa de Valor negocial, Descritivo do processo, Publicação do processo, Configuração de processos automatizados.</t>
  </si>
  <si>
    <t>Atividade</t>
  </si>
  <si>
    <t>Atividade de usuário, de serviço, manual, script, múltiplas instância, loop.</t>
  </si>
  <si>
    <t>Gateway exclusivo, inclusivo, paralelo, exclusivo baseado em dados.</t>
  </si>
  <si>
    <t>Eventos do tipo mensagem, timer, sinal, dentre outros.</t>
  </si>
  <si>
    <t>Complexidade do mapa de valor negocial</t>
  </si>
  <si>
    <t>Percetual de dedução</t>
  </si>
  <si>
    <t>Número de Atividades</t>
  </si>
  <si>
    <t>Tipo de Serviço</t>
  </si>
  <si>
    <t>Serviço utilitário</t>
  </si>
  <si>
    <t>Critério de Complexidade - Tamanho do Processo</t>
  </si>
  <si>
    <t>Critério de Complexidade - Tipo de Serviço</t>
  </si>
  <si>
    <t>Uma a nove atividades a serem analisadas.</t>
  </si>
  <si>
    <t>Dez a dezenove atividades a serem analisadas.</t>
  </si>
  <si>
    <t>Vinte a vinte e nove atividades a serem analisadas.</t>
  </si>
  <si>
    <t>Trinta a trinta e nove atividades a serem analisadas.</t>
  </si>
  <si>
    <t>Quarenta a cinquenta atividades a serem analisadas.</t>
  </si>
  <si>
    <t xml:space="preserve">TOTAL </t>
  </si>
  <si>
    <t>1 a 4</t>
  </si>
  <si>
    <t>8 a 12</t>
  </si>
  <si>
    <t>13 a 17</t>
  </si>
  <si>
    <t>18 a 22</t>
  </si>
  <si>
    <t>23 a 27</t>
  </si>
  <si>
    <t>Configurar processo automatizado</t>
  </si>
  <si>
    <t>Especificar negócio AS IS</t>
  </si>
  <si>
    <t>Levantar indicadores</t>
  </si>
  <si>
    <t>Especificar negócio TO BE</t>
  </si>
  <si>
    <t>Detalhar processo</t>
  </si>
  <si>
    <t>Definir implantação</t>
  </si>
  <si>
    <t>Avaliar projeto</t>
  </si>
  <si>
    <t>Catálogo de serviços detalhado</t>
  </si>
  <si>
    <t>Modelo especificação de negócio TO BE</t>
  </si>
  <si>
    <t>Catálogo de processos / área</t>
  </si>
  <si>
    <t>Mapa de valor negocial</t>
  </si>
  <si>
    <t>Catálogo de serviços estimado</t>
  </si>
  <si>
    <t>Plano de trabalho detalhado</t>
  </si>
  <si>
    <t>Modelo de especificação de negócio AS IS</t>
  </si>
  <si>
    <t>Indicadores de desempenho (existentes)</t>
  </si>
  <si>
    <t>Configuração de Ambientes/Processos Automatizados</t>
  </si>
  <si>
    <t>Arquivo do catálogo de processos por área.docx e ata de reunião.pdf</t>
  </si>
  <si>
    <t>Critério de Complexidade - Quantidade de atividades realizadas</t>
  </si>
  <si>
    <t xml:space="preserve">Eventos do tipo mensagem, timer, sinal, dentre outros. </t>
  </si>
  <si>
    <t>Parâmetros da Complexidade da Configuração de Ambientes/Processos automatizados</t>
  </si>
  <si>
    <t>Quantidade de atividades</t>
  </si>
  <si>
    <t>Quando a atividade envolver serviços de dados com consulta a base corporativa.</t>
  </si>
  <si>
    <t>Quando a atividade envolver serviços externos com transformação.</t>
  </si>
  <si>
    <t>Quando a atividade envolver serviços compostos de dados com consulta a base corporativa.</t>
  </si>
  <si>
    <t>Quando a atividade envolver serviços de dados para inclusão/alteração/exclusão a base corporativa.</t>
  </si>
  <si>
    <t>Quando a atividade envolver serviços compostos de dados com inclusão/alteração/exclusão a base corporativa</t>
  </si>
  <si>
    <t>Quando a atividade envolver serviços utilitários.</t>
  </si>
  <si>
    <t>Uma atividade realizada.</t>
  </si>
  <si>
    <t>Duas atividades realizadas.</t>
  </si>
  <si>
    <t>Três atividades realizadas.</t>
  </si>
  <si>
    <t>Quatro atividades realizadas.</t>
  </si>
  <si>
    <t>Cinco atividades realizadas.</t>
  </si>
  <si>
    <t>Seis atividades realizadas.</t>
  </si>
  <si>
    <t>Sete atividades realizadas.</t>
  </si>
  <si>
    <t>Alteração do valor da UST.</t>
  </si>
  <si>
    <t>Critério de Complexidade - Quantidade de tecnologias</t>
  </si>
  <si>
    <t>Critério de Complexidade - Automação de processo</t>
  </si>
  <si>
    <t>Foram incluídas as seguintes etapas: Analisar serviços; Projetar e publicar serviços; e Administrar serviços automatizados.</t>
  </si>
  <si>
    <t>Serviço de dados (simples)</t>
  </si>
  <si>
    <t>Serviço de dados (complexo)</t>
  </si>
  <si>
    <t>Planejamento da Demanda: Estimada/Detalhada</t>
  </si>
  <si>
    <t>Adequação de acordo com PMPc.</t>
  </si>
  <si>
    <t>Serviço composto de dados (simples)</t>
  </si>
  <si>
    <t>Serviço composto de dados (complexo)</t>
  </si>
  <si>
    <t>Workshop de Aculturamento</t>
  </si>
  <si>
    <t>Catálogo de Serviços (contagem detalhada AS IS)</t>
  </si>
  <si>
    <t>Catálogo de Serviços (contagem estimada TO BE)</t>
  </si>
  <si>
    <t>Proposta de Solução</t>
  </si>
  <si>
    <t>Catálogo de Serviços (Contagem detalhada - TO BE)</t>
  </si>
  <si>
    <t>Guia Operacional</t>
  </si>
  <si>
    <t>Publicação de Modelo (epf)</t>
  </si>
  <si>
    <t>Descritivo do Processo</t>
  </si>
  <si>
    <t>Realizar Contagem Estimada AS IS</t>
  </si>
  <si>
    <t>Planejar Mapeamento AS IS</t>
  </si>
  <si>
    <t>Realizar Contagem Detalhada AS IS</t>
  </si>
  <si>
    <t>Realizar Contagem Estimada TO BE</t>
  </si>
  <si>
    <t>Planejar Mapeamento TO BE</t>
  </si>
  <si>
    <t>Propor Solução de Melhoria</t>
  </si>
  <si>
    <t>Realizar Contagem Detalhada TO BE</t>
  </si>
  <si>
    <t>Indicadores de desempenho (SM)</t>
  </si>
  <si>
    <t>Plano de ação</t>
  </si>
  <si>
    <t>[nome da tecnologia, nome dos serviços, atividades a serem realizadas]</t>
  </si>
  <si>
    <t>*Atividades/tarefas/subprocesso/processo</t>
  </si>
  <si>
    <t>Valor por produto</t>
  </si>
  <si>
    <t>UST/Produto</t>
  </si>
  <si>
    <t>Foi detalhado o desmembramento da etapa: Configurar Processo Automatizado, considerando 60% de esforço (UST) e valores para a elaboração do To Do, diagrama transcrito, e 40% de esforço (UST) e valores para a configuração resultando no processo automatizado. Itens 7.4.1 e 7.4.2 da aba "Contagem Estimada-Detalhada.</t>
  </si>
  <si>
    <t>5.0</t>
  </si>
  <si>
    <t>Mock</t>
  </si>
  <si>
    <t>Criação de Mock para as atividades de serviço, rest, script.</t>
  </si>
  <si>
    <t xml:space="preserve">Total </t>
  </si>
  <si>
    <t>Calculo do Valor da Diferença da Automação</t>
  </si>
  <si>
    <t>Detalhamento de Processos Automatizados [Nome do processo]</t>
  </si>
  <si>
    <t>Valor To Do 1 OS</t>
  </si>
  <si>
    <t>Valor To Do 2 OS</t>
  </si>
  <si>
    <t>Detalhamento do Processo [Nome do processo]</t>
  </si>
  <si>
    <t>Diferença do Valor</t>
  </si>
  <si>
    <t xml:space="preserve">Alteração dos valores  para a elaboração do To Do, diagrama transcrito, e 40% de esforço (UST), valores para Configurar Processo Automatizado, considerando 60% de esforço (UST) e inclusão da Diferença do Valor. </t>
  </si>
  <si>
    <t>Quantidade de serviços</t>
  </si>
  <si>
    <t>1 a 5</t>
  </si>
  <si>
    <t>6 a 10</t>
  </si>
  <si>
    <t>11 a 15</t>
  </si>
  <si>
    <t>21 a 25</t>
  </si>
  <si>
    <t>26 a 30</t>
  </si>
  <si>
    <t>30 a 35</t>
  </si>
  <si>
    <t>Mais de 40</t>
  </si>
  <si>
    <t>Até 05 serviços administrados e suportados no ambiente.</t>
  </si>
  <si>
    <t>Entre 06 e 10 serviços administrados e suportados no ambiente.</t>
  </si>
  <si>
    <t>Mais de 40 serviços administrados e suportados no ambiente.</t>
  </si>
  <si>
    <t>Entre 36 e 40 serviços administrados e suportados no ambiente.</t>
  </si>
  <si>
    <t>36 a 40</t>
  </si>
  <si>
    <t>Entre 30 e 35 serviços administrados e suportados no ambiente.</t>
  </si>
  <si>
    <t>Entre 26 e 30 serviços administrados e suportados no ambiente.</t>
  </si>
  <si>
    <t>Entre 21 e 25 serviços administrados e suportados no ambiente.</t>
  </si>
  <si>
    <t>Entre 16 e 20 serviços administrados e suportados no ambiente.</t>
  </si>
  <si>
    <t>Entre 11 e 15 serviços administrados e suportados no ambiente.</t>
  </si>
  <si>
    <t>16 a 20</t>
  </si>
  <si>
    <t>Quantidade de ambientes</t>
  </si>
  <si>
    <t>Serviço disponível em 05 ambientes automatizados.</t>
  </si>
  <si>
    <t>Serviço disponível em 02 ambientes automatizados.</t>
  </si>
  <si>
    <t>Serviço disponível em 03 ambientes automatizados.</t>
  </si>
  <si>
    <t>Serviço disponível em 04 ambientes automatizados.</t>
  </si>
  <si>
    <t>Serviço disponível em 01 ambiente automatizado.</t>
  </si>
  <si>
    <t>Critério de Administração de Ambientes Automatizados</t>
  </si>
  <si>
    <t>Critério de Complexidade - Número de Serviços</t>
  </si>
  <si>
    <t>*Utilizado para as etapa: Projetar e publicar serviços e Administrar serviços automatizados</t>
  </si>
  <si>
    <t>*Utilizado para a etapa: Configurar, integrar e administrar ambientes automatizados, produto Administrar e suportar ambiente automatizado</t>
  </si>
  <si>
    <t>*Utilizado para as etapas: Projetar e publicar serviços</t>
  </si>
  <si>
    <t>*Utilizado para a etapa Analisar serviço</t>
  </si>
  <si>
    <t xml:space="preserve">*Utilizado para a etapa Configurar e integrar ambientes automatizados </t>
  </si>
  <si>
    <t xml:space="preserve">*Utilizado para etapa Configurar e integrar ambientes automatizados </t>
  </si>
  <si>
    <t>6.0</t>
  </si>
  <si>
    <t>Atividade Customizável</t>
  </si>
  <si>
    <t>Atividade Customizável.</t>
  </si>
  <si>
    <t>Atividade Rest, Usuário e Script</t>
  </si>
  <si>
    <t>Atividade Rest, Usuário e Script.</t>
  </si>
  <si>
    <t>TOBE modelado</t>
  </si>
  <si>
    <t>47 a 57</t>
  </si>
  <si>
    <t>Quarenta e sete a cinquenta e sete processos a serem trabalhados.</t>
  </si>
  <si>
    <t>Atividade Customizável/ Múltipla Instância</t>
  </si>
  <si>
    <t>Atividade Usuário, Rest e Script</t>
  </si>
  <si>
    <t>Critério de Complexidade - TamanhoFuncional da Aplicação</t>
  </si>
  <si>
    <t>Pontos de Função</t>
  </si>
  <si>
    <t>1 a 100</t>
  </si>
  <si>
    <t>201  a 300</t>
  </si>
  <si>
    <t>101 a 200</t>
  </si>
  <si>
    <t>301 a 400</t>
  </si>
  <si>
    <t>401 a 500</t>
  </si>
  <si>
    <t xml:space="preserve">Um a cem pontos de função a serem analisados. </t>
  </si>
  <si>
    <t xml:space="preserve">Cento e um a duzendos pontos de função a serem analisados. </t>
  </si>
  <si>
    <t xml:space="preserve">Duzentos e um a trezentos pontos de função a serem analisados. </t>
  </si>
  <si>
    <t xml:space="preserve">Trezentos e um a quatrocentos pontos de função a serem analisados. </t>
  </si>
  <si>
    <t xml:space="preserve">Quatrocentos e um a quinhentos pontos de função a serem analisados. </t>
  </si>
  <si>
    <t>Administração e suporte da solução de orquestração do barramento de serviços</t>
  </si>
  <si>
    <t>Administração, operação e suporte dos processos automatizados, soluções, serviços e ambientes</t>
  </si>
  <si>
    <t>Instalação e configuração de ferramentas e ambientes automatizados</t>
  </si>
  <si>
    <t>8.1</t>
  </si>
  <si>
    <t>8.2</t>
  </si>
  <si>
    <t>8.3</t>
  </si>
  <si>
    <t>Avaliação da qualidade e disponibilidade dos processos automatizados, serviços e ambientes</t>
  </si>
  <si>
    <t>9.1</t>
  </si>
  <si>
    <t>9.2</t>
  </si>
  <si>
    <t>9.3</t>
  </si>
  <si>
    <t>Avaliação estática e dinâmica dos códigos-fontes dos processos automatizados e serviços</t>
  </si>
  <si>
    <t>Avaliação de capacidade dos serviços e processos automatizados</t>
  </si>
  <si>
    <t>Instalação e configuração de solução de automação de processo de negócio</t>
  </si>
  <si>
    <t>Instalação e configuração de solução de orquestação do barramento de serviços</t>
  </si>
  <si>
    <t>Instalação e configuração de solução de avaliação de qualidade estática e dinâmica dos processos e serviços</t>
  </si>
  <si>
    <t>Implantação de ambiente e arquitetura para automação da avaliação de qualidade dos processos automatizados e serviços</t>
  </si>
  <si>
    <t>Automação da avaliação da qualidade dos processos automatizados e serviços</t>
  </si>
  <si>
    <t>Linha de base da avaliação estatica de serviço.docx</t>
  </si>
  <si>
    <t>Relatório de capacidade.docx</t>
  </si>
  <si>
    <t>Automação dos processos de negócio</t>
  </si>
  <si>
    <t>10.1</t>
  </si>
  <si>
    <t>10.2</t>
  </si>
  <si>
    <t>10.3</t>
  </si>
  <si>
    <t>Documento de arquitetura de automação de qualidade.docx</t>
  </si>
  <si>
    <t>Consiste na definição, implantação e customização de solução arquitetural voltada para a automação de cenários de testes, em ferramenta definida pelo MCTIC e integrada com as demais aplicações e arquiteturas existentes no MCTIC.</t>
  </si>
  <si>
    <t>Consiste na configuração e integração de aplicações junto a solução de avaliação estática e dinâmica dos códigos-fontes dos processos automatizados e serviço.</t>
  </si>
  <si>
    <t>Consiste nas atividades de elaboração e execução de scripts de avaliação de capacidade dos processos e serviços automatizados. Consiste também na análise dos  resultados da avaliação de capacidade e indicação de pontos de melhoria que busque melhorar a capacidade e a qualidade das aplicações.</t>
  </si>
  <si>
    <t>Administração, operação e suporte de soluções tecnologicas</t>
  </si>
  <si>
    <t>Avaliação e disponibilidade dos serviços</t>
  </si>
  <si>
    <t>10.4</t>
  </si>
  <si>
    <t>11.1</t>
  </si>
  <si>
    <t>11.2</t>
  </si>
  <si>
    <t>Critério de Configuração de Ambientes/Processos Automatizados</t>
  </si>
  <si>
    <t>Instalação e configuração em 01 ambiente.</t>
  </si>
  <si>
    <t>Instalação e configuração em 02 ambientes.</t>
  </si>
  <si>
    <t>Instalação e configuração em 03 ambientes.</t>
  </si>
  <si>
    <t>Instalação e configuração em 04 ambientes.</t>
  </si>
  <si>
    <t>Instalação e configuração em mais 05 ambientes.</t>
  </si>
  <si>
    <t>*Utilizado para a etapa: Configuração de Ambientes/Processos Automatizados</t>
  </si>
  <si>
    <t>Critério de Avaliação da qualidade e disponibilidade dos processos automatizados, serviços e ambientes</t>
  </si>
  <si>
    <t>Quantidade de cenários</t>
  </si>
  <si>
    <t>Planejamento e execução com até 05 cenários funcionais.</t>
  </si>
  <si>
    <t>Planejamento e execução de 06 - 10 cenários funcionais.</t>
  </si>
  <si>
    <t>Planejamento e execução de 11 - 15 cenários funcionais.</t>
  </si>
  <si>
    <t>Planejamento e execução de 16 - 20 cenários funcionais.</t>
  </si>
  <si>
    <t>Planejamento e execução superior a 20 cenários funcionais.</t>
  </si>
  <si>
    <t>20 ou mais</t>
  </si>
  <si>
    <t>*Utilizado para a etapa:  Avaliação da qualidade e disponibilidade dos processos automatizados, serviços e ambientes</t>
  </si>
  <si>
    <t>Critério de AvaliaçãoAdministração, operação e suporte dos processos automatizados, soluções, serviços e ambientes</t>
  </si>
  <si>
    <t>*Utilizado para a etapa:  Administração, operação e suporte dos processos automatizados, soluções, serviços e ambientes</t>
  </si>
  <si>
    <t>Baixa</t>
  </si>
  <si>
    <t>Média</t>
  </si>
  <si>
    <t>Alta</t>
  </si>
  <si>
    <t>Tipo 1</t>
  </si>
  <si>
    <t>Tipo 2</t>
  </si>
  <si>
    <t>Quant Ambiente</t>
  </si>
  <si>
    <t>Quant ferramenta</t>
  </si>
  <si>
    <t xml:space="preserve">Quant </t>
  </si>
  <si>
    <t>Quant  de estudos e análises</t>
  </si>
  <si>
    <t>Complex.</t>
  </si>
  <si>
    <t>Relatório de atendimento - Solucao de  Barramento de Serviço.docx</t>
  </si>
  <si>
    <t>Guia de instalação - Solucao de Automacao.docx</t>
  </si>
  <si>
    <t>Guia de instalação - Solução de barramento de serviços.docx</t>
  </si>
  <si>
    <t>Guia de instalação - Solução de avaliacao estática de qualidade.docx</t>
  </si>
  <si>
    <t>Inclusão do serviço de administração e suporte aos ambientes automatizados, atualizando os critérios de complexidade do processo, complexidade do serviço, UST X Serviço e Contagem Estimada-Detalhada</t>
  </si>
  <si>
    <t>Estudos e análises técnicas de serviços e processos automatizados</t>
  </si>
  <si>
    <t>Avaliação técnica de serviços e processos automatizados</t>
  </si>
  <si>
    <t>Estudo técnico.docx</t>
  </si>
  <si>
    <t>Estudo técnico de serviços e processos automatizados</t>
  </si>
  <si>
    <t>Definição e implantação de archetype de solução arquitetural para serviços e processos automatizados</t>
  </si>
  <si>
    <t>Critério de Avaliação técnica de serviços e processos automatizados</t>
  </si>
  <si>
    <t>*Utilizado para a etapa: Avaliação técnica de serviços e processos automatizados</t>
  </si>
  <si>
    <t>7.0</t>
  </si>
  <si>
    <t>O catálogo descreve os serviços de Apoio à Gestão e Melhoria de Processos de Negócio do MCTIC baseado nos conceitos e praticas de gestão de processos definido no CBOK – Guia para o Corpo Comum de Conhecimento sobre Gestão de Processos de Negocio (BPM – Business Process Management)</t>
  </si>
  <si>
    <t xml:space="preserve">A Configuração de processo automatizado consiste na implementação de organizacional Units - Groups e Roles, implementação de restrição de acesso, implementação de atividades humana, atividades automáticas, atividades business rules e de Integrações Sistêmicas, implementação de tomada de decisão, personalização do workspace, implementação de sensores, implementação de Relatório, elaboração do plano de implantação e publicação do processo na ferramenta. 
</t>
  </si>
  <si>
    <r>
      <t xml:space="preserve"> 
A configuração e integração de ambiente automatizados consiste em instalar e configurar o </t>
    </r>
    <r>
      <rPr>
        <i/>
        <sz val="12"/>
        <rFont val="Calibri"/>
        <family val="2"/>
      </rPr>
      <t>enterprise service bus</t>
    </r>
    <r>
      <rPr>
        <sz val="12"/>
        <rFont val="Calibri"/>
        <family val="2"/>
      </rPr>
      <t xml:space="preserve"> (EBS), o </t>
    </r>
    <r>
      <rPr>
        <i/>
        <sz val="12"/>
        <rFont val="Calibri"/>
        <family val="2"/>
      </rPr>
      <t>engine workflow</t>
    </r>
    <r>
      <rPr>
        <sz val="12"/>
        <rFont val="Calibri"/>
        <family val="2"/>
      </rPr>
      <t xml:space="preserve"> e o repositório e registro, bem como integrar o ESB com </t>
    </r>
    <r>
      <rPr>
        <i/>
        <sz val="12"/>
        <rFont val="Calibri"/>
        <family val="2"/>
      </rPr>
      <t>engine workflow</t>
    </r>
    <r>
      <rPr>
        <sz val="12"/>
        <rFont val="Calibri"/>
        <family val="2"/>
      </rPr>
      <t xml:space="preserve">, o ESB com Repositório e Registro, os módulos de sistema existentes ao ESB, ao repositório e registro e a </t>
    </r>
    <r>
      <rPr>
        <i/>
        <sz val="12"/>
        <rFont val="Calibri"/>
        <family val="2"/>
      </rPr>
      <t>engine workflow</t>
    </r>
    <r>
      <rPr>
        <sz val="12"/>
        <rFont val="Calibri"/>
        <family val="2"/>
      </rPr>
      <t>. Além disso deve realizar testes das integrações realizadas, atualizar guia de instalação e configuração do ESB, atualizar arquitetura de referência, atualizar documento de implantação do ambiente metodológico de desenvolvimento de software, monitorar o serviço, manter a rastreabilidade do serviço, versionar os contratos de serviços existentes, manter o modelo canônico, catalogar e publicar serviços. 
Compreende as atividades de administração e manutenção dos ambientes automatizados, buscando garantir a disponibilidade, qualidade e performance das ferramentas, serviços e processos integrados.</t>
    </r>
  </si>
  <si>
    <t>Administração, operação e suporte de soluções tecnológicas</t>
  </si>
  <si>
    <t xml:space="preserve">Consiste nas ações de inicialização do projeto ESB e demais atividades inerentes ao projeto de serviços automatizados, como aplicação de SLA  de Serviço, administração da solução e  dos serviços implantados, atualização de versão da solução, criação de novos contratos de serviço, exposição de serviços, composição e decomposição de serviços, permissionamento, suporte, análise, investigação e resolução de problemas inerentes aos serviços e a solução de administração dos componentes, realização de manutenções preventivas, monitoramento e garantia de disponibilidade de recursos. </t>
  </si>
  <si>
    <t>Relatório de atendimento - Conteinerização de aplicações.docx</t>
  </si>
  <si>
    <t>Relatório de atendimento - Integração e entrega contínua.docx</t>
  </si>
  <si>
    <r>
      <rPr>
        <i/>
        <sz val="12"/>
        <rFont val="Calibri"/>
        <family val="2"/>
      </rPr>
      <t>Scripts</t>
    </r>
    <r>
      <rPr>
        <sz val="12"/>
        <rFont val="Calibri"/>
        <family val="2"/>
      </rPr>
      <t xml:space="preserve"> e código fonte no repositório</t>
    </r>
  </si>
  <si>
    <t>Consiste nas atividades de construção de scripts e códigos-fontes para automatizar a avaliação de qualidade dos processos automatizados e serviços.</t>
  </si>
  <si>
    <t>Consiste na avaliação técnica de componentes tecnológicos para soluções técnicas que o MCTIC ainda não provê, referente a serviços e processos automatizados, observando a compatibilidade com as demais tecnologias do MCTIC, bem como a capacidade de solucionar um problema específico. Contempla também atividade de análise de serviços e processos automatizados para eventuais integrações, refectoring, mudanças e adaptações tecnológicas contemplando os possíveis impactos e definição de melhores estratégias de execução.</t>
  </si>
  <si>
    <r>
      <t xml:space="preserve">Definição e implantação de </t>
    </r>
    <r>
      <rPr>
        <i/>
        <sz val="12"/>
        <rFont val="Calibri"/>
        <family val="2"/>
      </rPr>
      <t>archetype</t>
    </r>
    <r>
      <rPr>
        <sz val="12"/>
        <rFont val="Calibri"/>
        <family val="2"/>
      </rPr>
      <t xml:space="preserve"> de solução arquitetural para serviços e processos automatizados</t>
    </r>
  </si>
  <si>
    <r>
      <t xml:space="preserve">Relatório de atividades.docx e
</t>
    </r>
    <r>
      <rPr>
        <i/>
        <sz val="12"/>
        <rFont val="Calibri"/>
        <family val="2"/>
      </rPr>
      <t>Archetype</t>
    </r>
    <r>
      <rPr>
        <sz val="12"/>
        <rFont val="Calibri"/>
        <family val="2"/>
      </rPr>
      <t xml:space="preserve"> implantado</t>
    </r>
  </si>
  <si>
    <r>
      <t xml:space="preserve">Consiste nas atividades de estudo, análise, compatibilização, configuração e implantação de </t>
    </r>
    <r>
      <rPr>
        <i/>
        <sz val="12"/>
        <rFont val="Calibri"/>
        <family val="2"/>
      </rPr>
      <t>archetype</t>
    </r>
    <r>
      <rPr>
        <sz val="12"/>
        <rFont val="Calibri"/>
        <family val="2"/>
      </rPr>
      <t xml:space="preserve"> arquitetural para serviços e processos automatizados e padronizar o desenvolvimento dos projetos nas tecnologias definidas e aprovadas pelo MCTIC. Dessa forma, os projetos serão iniciados utilizando as melhores práticas e padrões estabelecidos de mercado já integrados com o ambiente, demais soluções no MTIC e serviços/processos automatizados.</t>
    </r>
  </si>
  <si>
    <r>
      <t xml:space="preserve">De 76 a 100% de alteração no processo </t>
    </r>
    <r>
      <rPr>
        <sz val="12"/>
        <rFont val="Calibri"/>
        <family val="2"/>
      </rPr>
      <t>ou mapa de valor negocial.</t>
    </r>
  </si>
  <si>
    <r>
      <t xml:space="preserve">De 51 a 75% de alteração no processo </t>
    </r>
    <r>
      <rPr>
        <sz val="12"/>
        <rFont val="Calibri"/>
        <family val="2"/>
      </rPr>
      <t>ou mapa de valor negocial</t>
    </r>
    <r>
      <rPr>
        <sz val="12"/>
        <rFont val="Calibri"/>
        <family val="2"/>
        <scheme val="minor"/>
      </rPr>
      <t>.</t>
    </r>
  </si>
  <si>
    <t>Nove a dezesseis atividades a serem trabalhadas.</t>
  </si>
  <si>
    <t>Nove a dezesseis processos a serem trabalhados.</t>
  </si>
  <si>
    <r>
      <t>De 26 a 50% de alteração no processo</t>
    </r>
    <r>
      <rPr>
        <sz val="12"/>
        <rFont val="Calibri"/>
        <family val="2"/>
      </rPr>
      <t xml:space="preserve"> ou mapa de valor negocial</t>
    </r>
    <r>
      <rPr>
        <sz val="12"/>
        <rFont val="Calibri"/>
        <family val="2"/>
        <scheme val="minor"/>
      </rPr>
      <t>.</t>
    </r>
  </si>
  <si>
    <r>
      <t xml:space="preserve">De 0 a 25% de alteração no processo </t>
    </r>
    <r>
      <rPr>
        <sz val="12"/>
        <rFont val="Calibri"/>
        <family val="2"/>
      </rPr>
      <t>ou mapa de valor negocial.</t>
    </r>
  </si>
  <si>
    <r>
      <t xml:space="preserve">Vinte e seis a trinta e </t>
    </r>
    <r>
      <rPr>
        <sz val="12"/>
        <rFont val="Calibri"/>
        <family val="2"/>
      </rPr>
      <t>seis</t>
    </r>
    <r>
      <rPr>
        <sz val="12"/>
        <rFont val="Calibri"/>
        <family val="2"/>
        <scheme val="minor"/>
      </rPr>
      <t xml:space="preserve"> processos a serem trabalhados.</t>
    </r>
  </si>
  <si>
    <r>
      <t xml:space="preserve">Trinta e </t>
    </r>
    <r>
      <rPr>
        <sz val="12"/>
        <rFont val="Calibri"/>
        <family val="2"/>
      </rPr>
      <t>sete</t>
    </r>
    <r>
      <rPr>
        <sz val="12"/>
        <rFont val="Calibri"/>
        <family val="2"/>
        <scheme val="minor"/>
      </rPr>
      <t xml:space="preserve"> a quarenta e </t>
    </r>
    <r>
      <rPr>
        <sz val="12"/>
        <rFont val="Calibri"/>
        <family val="2"/>
      </rPr>
      <t>seis</t>
    </r>
    <r>
      <rPr>
        <sz val="12"/>
        <rFont val="Calibri"/>
        <family val="2"/>
        <scheme val="minor"/>
      </rPr>
      <t xml:space="preserve"> processos a serem trabalhados.</t>
    </r>
  </si>
  <si>
    <t>De dezessete a 20 áreas  envolvidas diretamente na execução do serviço.</t>
  </si>
  <si>
    <t>O numero de áreas envolvidas na execução do serviço impacta diretamente na complexidade do serviço.</t>
  </si>
  <si>
    <t>A extinção determina a quantidade de atividades a serem trabalhadas e que impacta diretamente na complexidade do serviço.</t>
  </si>
  <si>
    <t>A quantidade de guias operacionais a serem produzidos impacta diretamente na complexidade do serviço.</t>
  </si>
  <si>
    <t>A extensão determina a quantidade de processos a serem trabalhados e que impacta diretamente na complexidade do serviço.</t>
  </si>
  <si>
    <t>A extensão determina a quantidade de processos/subprocessos a serem trabalhados e que impacta diretamente na complexidade do serviço.</t>
  </si>
  <si>
    <t>Complexidade de demandas</t>
  </si>
  <si>
    <t>Simples</t>
  </si>
  <si>
    <t>Planejamento e execução com até 05 cenários funcionais.
Utilização de imagens previamente disponibilizadas publicamente.
Pipelines utilizados com frequencia.</t>
  </si>
  <si>
    <t>Mediana</t>
  </si>
  <si>
    <t>Planejamento e execução de 06 - 10 cenários funcionais.
Utilização de imagens previamente disponibilizadas publicamente, porém com customizações.
Pipelines utilizados com frequencia, porém com evoluções.</t>
  </si>
  <si>
    <t>Complexa</t>
  </si>
  <si>
    <t>Planejamento e execução de 11 - 15 cenários funcionais.
Imagens sem referência pública.
Pipelines sem referência anterior.</t>
  </si>
  <si>
    <t>Critério de Administração, operação e suporte de soluções tecnologicas</t>
  </si>
  <si>
    <t>Atualização de conteinização de aplicações
Atualização da integração e entrega contínua</t>
  </si>
  <si>
    <t>Criação de conteinização de aplicações
Criação da integração e entrega contínua</t>
  </si>
  <si>
    <t xml:space="preserve">*Utilizado para a etapa: Administração, operação e suporte dos processos automatizados, soluções, serviços e ambientes </t>
  </si>
  <si>
    <t>Estudos de baixa complexidade (Wordpress | AngularJS )</t>
  </si>
  <si>
    <t>Estudos de média complexidade (Laravel | SpringBoot)</t>
  </si>
  <si>
    <t>Estudos de alta complexidade (Angular7 ou &gt; | Microfrontend | Mobile)</t>
  </si>
  <si>
    <t xml:space="preserve"> </t>
  </si>
  <si>
    <t>Administração e suporte de conteinização de aplicações e serviços</t>
  </si>
  <si>
    <t>Administração e suporte de integração e entrega contínua de aplicações e serviços</t>
  </si>
  <si>
    <t>Critério de administração e suporte de conteinização de aplicações e serviços</t>
  </si>
  <si>
    <t>Criação de imagens simples.
Criação de imagem com nenhuma ou baixo número de dependências ou utilização de imagens previamente disponibilizadas publicamente.
Nenhuma ou baixa configuração e customização.</t>
  </si>
  <si>
    <t>Criação de imagens mediana.
Criação de imagens com baixa número de dependências ou utilização de imagens previamente disponibilizadas publicamente.
Requer um pouco mais de configuração e/ou customização.</t>
  </si>
  <si>
    <t>Criação de imagens complexa.
Criação de imagens complexas com alto grau de dependência.
Requer um elevado número de configuração e/ou customização.</t>
  </si>
  <si>
    <t>Critério de administração e suporte de integração e entrega contínua de aplicações e serviços</t>
  </si>
  <si>
    <t>Baixo número de estágios e scripts sem complexidade na configuração de tarefas aplicadas aos estágios.</t>
  </si>
  <si>
    <t>Médio número de estágios e scripts de média complexidade na configuração de tarefas aplicadas aos estágios.</t>
  </si>
  <si>
    <t>Alto número de estágios e scripts de alta complexidade na configuração de tarefas aplicadas aos estágios.</t>
  </si>
  <si>
    <t>Faixa de dedução</t>
  </si>
  <si>
    <t>Número de APIs</t>
  </si>
  <si>
    <t>Serviço de dados (simples) com transformação</t>
  </si>
  <si>
    <t>Quando a atividade envolver serviços internos ou externos com transformação.</t>
  </si>
  <si>
    <t>Serviço externo com transformação (complexo)</t>
  </si>
  <si>
    <r>
      <t xml:space="preserve">Consiste nas ações de criação, configuração, análise e administração dos serviços e aplicações nos ambientes de responsabilidade do MCTIC. Consiste nas seguintes atividades: Criação de </t>
    </r>
    <r>
      <rPr>
        <i/>
        <sz val="12"/>
        <rFont val="Calibri"/>
        <family val="2"/>
      </rPr>
      <t>scripts</t>
    </r>
    <r>
      <rPr>
        <sz val="12"/>
        <rFont val="Calibri"/>
        <family val="2"/>
      </rPr>
      <t xml:space="preserve"> de </t>
    </r>
    <r>
      <rPr>
        <i/>
        <sz val="12"/>
        <rFont val="Calibri"/>
        <family val="2"/>
      </rPr>
      <t>deploy</t>
    </r>
    <r>
      <rPr>
        <sz val="12"/>
        <rFont val="Calibri"/>
        <family val="2"/>
      </rPr>
      <t xml:space="preserve"> e integração continua, criação, configuração e disponibilização de ambientes para implantação dos componentes tecnológicos, análise, investigação e resolução de problemas, desde que não seja ajuste de código fonte. Criação de </t>
    </r>
    <r>
      <rPr>
        <i/>
        <sz val="12"/>
        <rFont val="Calibri"/>
        <family val="2"/>
      </rPr>
      <t>scripts</t>
    </r>
    <r>
      <rPr>
        <sz val="12"/>
        <rFont val="Calibri"/>
        <family val="2"/>
      </rPr>
      <t xml:space="preserve"> para monitoramento dos serviços disponibilizados nos ambientes, bem como o acompanhamento destes. Ações de restabelecimento em caso de indisponibilidade causada pela solução de gerenciamento do ambiente. Migração e atualização da solução de administração do ambiente e de seus serviços implantados. Execução de ações de administração e suporte preventivo que proporcione o bom funcionamento dos ambientes e seus componentes tecnológicos.  </t>
    </r>
  </si>
  <si>
    <t xml:space="preserve">Consiste nas ações de criação, configuração, análise e administração dos serviços e aplicações nos ambientes de responsabilidade do MCTIC. Consiste nas seguintes atividades: Criação, configuração e manutenção de imagens para embarque de aplicações e serviços. </t>
  </si>
  <si>
    <t>MCTIC</t>
  </si>
  <si>
    <t>Atualização do "Critério de Avaliação técnica de serviços e processos automatizados" relacionado a complexidade do serviço;
Atualização do "Critério de AvaliaçãoAdministração, operação e suporte dos processos automatizados, soluções, serviços e ambientes" relacionado a complexidade do serviço;
Adição dos itens 9.4 e 9.5 relacionados a publicação de serviços e aplicações.</t>
  </si>
  <si>
    <t>Atualização de textos do catálogo de serviços;
Redefinição de complexidade dos serviços de barramento e configuração através da tabela de complexidade do serviço para os itens de administração de imagens e integração contínua.</t>
  </si>
  <si>
    <t>Modelo de Especificação de Negócio TODO</t>
  </si>
  <si>
    <t>7.2</t>
  </si>
  <si>
    <t>TODO</t>
  </si>
  <si>
    <t>Compreende o fluxo de trabalho do processo adaptado ao motor de processos. O produto deve ser elaborado em conformidade ao TOBE elaborado previamente, quando houver ou por meio de entrevistas envolvendo os integrantes da Equipe de Desenvolvimento identificando o processo.</t>
  </si>
  <si>
    <t>Arquivo do modelo . 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</si>
</sst>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.0"/>
    <numFmt numFmtId="167" formatCode="#,##0.0"/>
    <numFmt numFmtId="168" formatCode="&quot;R$&quot;\ #,##0.00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9" tint="-0.249977111117893"/>
      <name val="Calibri"/>
      <family val="2"/>
      <scheme val="minor"/>
    </font>
    <font>
      <sz val="10"/>
      <name val="Arial"/>
      <family val="2"/>
    </font>
    <font>
      <sz val="12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theme="9" tint="-0.2499465926084170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11" borderId="0" applyNumberFormat="0" applyBorder="0" applyAlignment="0" applyProtection="0"/>
  </cellStyleXfs>
  <cellXfs count="42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4" borderId="1" xfId="2" applyFont="1" applyFill="1" applyBorder="1" applyAlignment="1">
      <alignment vertical="center"/>
    </xf>
    <xf numFmtId="164" fontId="4" fillId="3" borderId="1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ill="1"/>
    <xf numFmtId="0" fontId="10" fillId="5" borderId="1" xfId="0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1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64" fontId="2" fillId="2" borderId="1" xfId="2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164" fontId="2" fillId="4" borderId="1" xfId="2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4" borderId="10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4" borderId="10" xfId="0" applyFill="1" applyBorder="1" applyAlignment="1">
      <alignment horizontal="left" vertical="center" wrapText="1"/>
    </xf>
    <xf numFmtId="166" fontId="0" fillId="4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7" fontId="4" fillId="3" borderId="1" xfId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6" fontId="0" fillId="4" borderId="1" xfId="0" applyNumberForma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5" borderId="15" xfId="0" applyFont="1" applyFill="1" applyBorder="1" applyAlignment="1">
      <alignment vertical="center"/>
    </xf>
    <xf numFmtId="14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2" borderId="0" xfId="0" applyNumberFormat="1" applyFill="1" applyBorder="1" applyAlignment="1">
      <alignment vertical="center" wrapText="1"/>
    </xf>
    <xf numFmtId="0" fontId="3" fillId="5" borderId="12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166" fontId="0" fillId="2" borderId="0" xfId="0" applyNumberFormat="1" applyFill="1" applyBorder="1" applyAlignment="1">
      <alignment horizontal="center" vertical="center"/>
    </xf>
    <xf numFmtId="167" fontId="0" fillId="2" borderId="0" xfId="1" applyNumberFormat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>
      <alignment horizontal="center" vertical="center"/>
    </xf>
    <xf numFmtId="164" fontId="2" fillId="2" borderId="0" xfId="2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0" fillId="2" borderId="1" xfId="1" applyNumberFormat="1" applyFont="1" applyFill="1" applyBorder="1" applyAlignment="1">
      <alignment horizontal="center" vertical="center"/>
    </xf>
    <xf numFmtId="4" fontId="0" fillId="4" borderId="1" xfId="1" applyNumberFormat="1" applyFont="1" applyFill="1" applyBorder="1" applyAlignment="1">
      <alignment horizontal="center" vertical="center"/>
    </xf>
    <xf numFmtId="4" fontId="2" fillId="4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14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9" fontId="0" fillId="0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2" fontId="14" fillId="4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6" fontId="0" fillId="0" borderId="0" xfId="0" applyNumberForma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6" fontId="14" fillId="2" borderId="1" xfId="0" applyNumberFormat="1" applyFont="1" applyFill="1" applyBorder="1" applyAlignment="1">
      <alignment horizontal="center" vertical="center" wrapText="1"/>
    </xf>
    <xf numFmtId="166" fontId="14" fillId="4" borderId="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166" fontId="0" fillId="2" borderId="1" xfId="0" applyNumberForma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/>
    <xf numFmtId="0" fontId="7" fillId="0" borderId="0" xfId="0" applyFont="1" applyBorder="1" applyAlignment="1"/>
    <xf numFmtId="166" fontId="14" fillId="4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0" fontId="14" fillId="4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1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1" fontId="14" fillId="4" borderId="1" xfId="0" applyNumberFormat="1" applyFont="1" applyFill="1" applyBorder="1" applyAlignment="1">
      <alignment horizontal="center" vertical="center"/>
    </xf>
    <xf numFmtId="164" fontId="14" fillId="4" borderId="1" xfId="2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9" fontId="14" fillId="4" borderId="1" xfId="0" applyNumberFormat="1" applyFont="1" applyFill="1" applyBorder="1" applyAlignment="1">
      <alignment horizontal="center" vertical="center" wrapText="1"/>
    </xf>
    <xf numFmtId="4" fontId="14" fillId="4" borderId="1" xfId="1" applyNumberFormat="1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166" fontId="14" fillId="0" borderId="0" xfId="0" applyNumberFormat="1" applyFont="1" applyAlignment="1">
      <alignment vertical="center" wrapText="1"/>
    </xf>
    <xf numFmtId="165" fontId="1" fillId="0" borderId="0" xfId="1" applyFont="1" applyAlignment="1">
      <alignment vertical="center"/>
    </xf>
    <xf numFmtId="4" fontId="1" fillId="0" borderId="0" xfId="1" applyNumberFormat="1" applyFont="1" applyFill="1" applyBorder="1" applyAlignment="1">
      <alignment horizontal="center" vertical="center"/>
    </xf>
    <xf numFmtId="165" fontId="1" fillId="0" borderId="0" xfId="1" applyFont="1" applyFill="1" applyBorder="1" applyAlignment="1">
      <alignment vertical="center"/>
    </xf>
    <xf numFmtId="2" fontId="14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2" fontId="14" fillId="0" borderId="0" xfId="0" applyNumberFormat="1" applyFont="1" applyFill="1" applyBorder="1" applyAlignment="1">
      <alignment vertical="center"/>
    </xf>
    <xf numFmtId="166" fontId="14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64" fontId="14" fillId="0" borderId="0" xfId="2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2" fontId="14" fillId="4" borderId="3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 wrapText="1"/>
    </xf>
    <xf numFmtId="2" fontId="14" fillId="4" borderId="1" xfId="1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166" fontId="14" fillId="0" borderId="10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6" fontId="14" fillId="0" borderId="12" xfId="0" applyNumberFormat="1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164" fontId="14" fillId="0" borderId="10" xfId="2" applyFont="1" applyFill="1" applyBorder="1" applyAlignment="1">
      <alignment horizontal="center" vertical="center"/>
    </xf>
    <xf numFmtId="164" fontId="14" fillId="0" borderId="12" xfId="2" applyFont="1" applyFill="1" applyBorder="1" applyAlignment="1">
      <alignment horizontal="center" vertical="center"/>
    </xf>
    <xf numFmtId="164" fontId="14" fillId="0" borderId="1" xfId="2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2" fontId="14" fillId="4" borderId="3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 vertical="center"/>
    </xf>
    <xf numFmtId="164" fontId="14" fillId="4" borderId="10" xfId="2" applyFont="1" applyFill="1" applyBorder="1" applyAlignment="1">
      <alignment horizontal="center" vertical="center"/>
    </xf>
    <xf numFmtId="164" fontId="14" fillId="4" borderId="11" xfId="2" applyFont="1" applyFill="1" applyBorder="1" applyAlignment="1">
      <alignment horizontal="center" vertical="center"/>
    </xf>
    <xf numFmtId="164" fontId="14" fillId="4" borderId="12" xfId="2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9" fontId="0" fillId="2" borderId="1" xfId="3" applyFont="1" applyFill="1" applyBorder="1" applyAlignment="1">
      <alignment horizontal="center" vertical="center"/>
    </xf>
    <xf numFmtId="168" fontId="0" fillId="0" borderId="1" xfId="0" applyNumberFormat="1" applyBorder="1" applyAlignment="1">
      <alignment horizontal="right" vertical="center"/>
    </xf>
    <xf numFmtId="168" fontId="0" fillId="4" borderId="1" xfId="0" applyNumberForma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" fontId="2" fillId="2" borderId="10" xfId="1" applyNumberFormat="1" applyFont="1" applyFill="1" applyBorder="1" applyAlignment="1">
      <alignment horizontal="center" vertical="center"/>
    </xf>
    <xf numFmtId="4" fontId="2" fillId="2" borderId="11" xfId="1" applyNumberFormat="1" applyFont="1" applyFill="1" applyBorder="1" applyAlignment="1">
      <alignment horizontal="center" vertical="center"/>
    </xf>
    <xf numFmtId="4" fontId="2" fillId="2" borderId="12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" fontId="2" fillId="4" borderId="10" xfId="1" applyNumberFormat="1" applyFont="1" applyFill="1" applyBorder="1" applyAlignment="1">
      <alignment horizontal="center" vertical="center"/>
    </xf>
    <xf numFmtId="4" fontId="2" fillId="4" borderId="11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2" fillId="4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9" fontId="0" fillId="4" borderId="1" xfId="3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68" fontId="0" fillId="0" borderId="1" xfId="0" applyNumberFormat="1" applyFont="1" applyBorder="1" applyAlignment="1">
      <alignment horizontal="right" vertical="center"/>
    </xf>
    <xf numFmtId="168" fontId="2" fillId="3" borderId="1" xfId="0" applyNumberFormat="1" applyFont="1" applyFill="1" applyBorder="1" applyAlignment="1">
      <alignment horizontal="right" vertical="center"/>
    </xf>
    <xf numFmtId="0" fontId="22" fillId="0" borderId="0" xfId="4" applyFill="1" applyBorder="1" applyAlignment="1">
      <alignment horizontal="center" vertical="center" wrapText="1"/>
    </xf>
    <xf numFmtId="168" fontId="22" fillId="0" borderId="0" xfId="4" applyNumberFormat="1" applyFill="1" applyBorder="1" applyAlignment="1">
      <alignment horizontal="right" vertical="center"/>
    </xf>
  </cellXfs>
  <cellStyles count="5">
    <cellStyle name="Incorreto" xfId="4" builtinId="27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Medium7"/>
  <colors>
    <mruColors>
      <color rgb="FFFF99FF"/>
      <color rgb="FFE5E6D0"/>
      <color rgb="FFDADB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Controle!$AA$1" noThreeD="1"/>
</file>

<file path=xl/ctrlProps/ctrlProp10.xml><?xml version="1.0" encoding="utf-8"?>
<formControlPr xmlns="http://schemas.microsoft.com/office/spreadsheetml/2009/9/main" objectType="CheckBox" fmlaLink="Controle!$AA$19" lockText="1" noThreeD="1"/>
</file>

<file path=xl/ctrlProps/ctrlProp11.xml><?xml version="1.0" encoding="utf-8"?>
<formControlPr xmlns="http://schemas.microsoft.com/office/spreadsheetml/2009/9/main" objectType="CheckBox" fmlaLink="Controle!$AA$20" lockText="1" noThreeD="1"/>
</file>

<file path=xl/ctrlProps/ctrlProp12.xml><?xml version="1.0" encoding="utf-8"?>
<formControlPr xmlns="http://schemas.microsoft.com/office/spreadsheetml/2009/9/main" objectType="CheckBox" fmlaLink="Controle!$AA$4" lockText="1" noThreeD="1"/>
</file>

<file path=xl/ctrlProps/ctrlProp13.xml><?xml version="1.0" encoding="utf-8"?>
<formControlPr xmlns="http://schemas.microsoft.com/office/spreadsheetml/2009/9/main" objectType="CheckBox" fmlaLink="Controle!$AA$9" lockText="1" noThreeD="1"/>
</file>

<file path=xl/ctrlProps/ctrlProp14.xml><?xml version="1.0" encoding="utf-8"?>
<formControlPr xmlns="http://schemas.microsoft.com/office/spreadsheetml/2009/9/main" objectType="CheckBox" fmlaLink="Controle!$AA$10" lockText="1" noThreeD="1"/>
</file>

<file path=xl/ctrlProps/ctrlProp15.xml><?xml version="1.0" encoding="utf-8"?>
<formControlPr xmlns="http://schemas.microsoft.com/office/spreadsheetml/2009/9/main" objectType="CheckBox" fmlaLink="Controle!$AA$11" lockText="1" noThreeD="1"/>
</file>

<file path=xl/ctrlProps/ctrlProp16.xml><?xml version="1.0" encoding="utf-8"?>
<formControlPr xmlns="http://schemas.microsoft.com/office/spreadsheetml/2009/9/main" objectType="CheckBox" fmlaLink="Controle!$AA$14" lockText="1" noThreeD="1"/>
</file>

<file path=xl/ctrlProps/ctrlProp17.xml><?xml version="1.0" encoding="utf-8"?>
<formControlPr xmlns="http://schemas.microsoft.com/office/spreadsheetml/2009/9/main" objectType="CheckBox" fmlaLink="Controle!$AA$2" noThreeD="1"/>
</file>

<file path=xl/ctrlProps/ctrlProp18.xml><?xml version="1.0" encoding="utf-8"?>
<formControlPr xmlns="http://schemas.microsoft.com/office/spreadsheetml/2009/9/main" objectType="CheckBox" fmlaLink="Controle!$AA$21" lockText="1" noThreeD="1"/>
</file>

<file path=xl/ctrlProps/ctrlProp19.xml><?xml version="1.0" encoding="utf-8"?>
<formControlPr xmlns="http://schemas.microsoft.com/office/spreadsheetml/2009/9/main" objectType="CheckBox" fmlaLink="Controle!$AA$17" lockText="1" noThreeD="1"/>
</file>

<file path=xl/ctrlProps/ctrlProp2.xml><?xml version="1.0" encoding="utf-8"?>
<formControlPr xmlns="http://schemas.microsoft.com/office/spreadsheetml/2009/9/main" objectType="CheckBox" fmlaLink="Controle!$AA$3" lockText="1" noThreeD="1"/>
</file>

<file path=xl/ctrlProps/ctrlProp20.xml><?xml version="1.0" encoding="utf-8"?>
<formControlPr xmlns="http://schemas.microsoft.com/office/spreadsheetml/2009/9/main" objectType="CheckBox" fmlaLink="Controle!$AA$18" lockText="1" noThreeD="1"/>
</file>

<file path=xl/ctrlProps/ctrlProp21.xml><?xml version="1.0" encoding="utf-8"?>
<formControlPr xmlns="http://schemas.microsoft.com/office/spreadsheetml/2009/9/main" objectType="CheckBox" fmlaLink="Controle!$AA$15" lockText="1" noThreeD="1"/>
</file>

<file path=xl/ctrlProps/ctrlProp22.xml><?xml version="1.0" encoding="utf-8"?>
<formControlPr xmlns="http://schemas.microsoft.com/office/spreadsheetml/2009/9/main" objectType="CheckBox" fmlaLink="Controle!$AA$22" lockText="1" noThreeD="1"/>
</file>

<file path=xl/ctrlProps/ctrlProp23.xml><?xml version="1.0" encoding="utf-8"?>
<formControlPr xmlns="http://schemas.microsoft.com/office/spreadsheetml/2009/9/main" objectType="CheckBox" fmlaLink="Controle!$AA$24" noThreeD="1"/>
</file>

<file path=xl/ctrlProps/ctrlProp24.xml><?xml version="1.0" encoding="utf-8"?>
<formControlPr xmlns="http://schemas.microsoft.com/office/spreadsheetml/2009/9/main" objectType="CheckBox" fmlaLink="Controle!$AA$25" lockText="1" noThreeD="1"/>
</file>

<file path=xl/ctrlProps/ctrlProp25.xml><?xml version="1.0" encoding="utf-8"?>
<formControlPr xmlns="http://schemas.microsoft.com/office/spreadsheetml/2009/9/main" objectType="CheckBox" fmlaLink="Controle!$AA$26" lockText="1" noThreeD="1"/>
</file>

<file path=xl/ctrlProps/ctrlProp26.xml><?xml version="1.0" encoding="utf-8"?>
<formControlPr xmlns="http://schemas.microsoft.com/office/spreadsheetml/2009/9/main" objectType="CheckBox" fmlaLink="Controle!$AA$27" lockText="1" noThreeD="1"/>
</file>

<file path=xl/ctrlProps/ctrlProp27.xml><?xml version="1.0" encoding="utf-8"?>
<formControlPr xmlns="http://schemas.microsoft.com/office/spreadsheetml/2009/9/main" objectType="CheckBox" fmlaLink="Controle!$AA$37" lockText="1" noThreeD="1"/>
</file>

<file path=xl/ctrlProps/ctrlProp28.xml><?xml version="1.0" encoding="utf-8"?>
<formControlPr xmlns="http://schemas.microsoft.com/office/spreadsheetml/2009/9/main" objectType="CheckBox" fmlaLink="Controle!$AA$38" lockText="1" noThreeD="1"/>
</file>

<file path=xl/ctrlProps/ctrlProp29.xml><?xml version="1.0" encoding="utf-8"?>
<formControlPr xmlns="http://schemas.microsoft.com/office/spreadsheetml/2009/9/main" objectType="CheckBox" fmlaLink="Controle!$AA$33" lockText="1" noThreeD="1"/>
</file>

<file path=xl/ctrlProps/ctrlProp3.xml><?xml version="1.0" encoding="utf-8"?>
<formControlPr xmlns="http://schemas.microsoft.com/office/spreadsheetml/2009/9/main" objectType="CheckBox" fmlaLink="Controle!$AA$5" lockText="1" noThreeD="1"/>
</file>

<file path=xl/ctrlProps/ctrlProp30.xml><?xml version="1.0" encoding="utf-8"?>
<formControlPr xmlns="http://schemas.microsoft.com/office/spreadsheetml/2009/9/main" objectType="CheckBox" fmlaLink="Controle!$AA$35" lockText="1" noThreeD="1"/>
</file>

<file path=xl/ctrlProps/ctrlProp31.xml><?xml version="1.0" encoding="utf-8"?>
<formControlPr xmlns="http://schemas.microsoft.com/office/spreadsheetml/2009/9/main" objectType="CheckBox" fmlaLink="Controle!$AA$36" lockText="1" noThreeD="1"/>
</file>

<file path=xl/ctrlProps/ctrlProp32.xml><?xml version="1.0" encoding="utf-8"?>
<formControlPr xmlns="http://schemas.microsoft.com/office/spreadsheetml/2009/9/main" objectType="CheckBox" fmlaLink="Controle!$AA$34" lockText="1" noThreeD="1"/>
</file>

<file path=xl/ctrlProps/ctrlProp33.xml><?xml version="1.0" encoding="utf-8"?>
<formControlPr xmlns="http://schemas.microsoft.com/office/spreadsheetml/2009/9/main" objectType="CheckBox" fmlaLink="Controle!$AA$28" lockText="1" noThreeD="1"/>
</file>

<file path=xl/ctrlProps/ctrlProp34.xml><?xml version="1.0" encoding="utf-8"?>
<formControlPr xmlns="http://schemas.microsoft.com/office/spreadsheetml/2009/9/main" objectType="CheckBox" fmlaLink="Controle!$AA$30" lockText="1" noThreeD="1"/>
</file>

<file path=xl/ctrlProps/ctrlProp35.xml><?xml version="1.0" encoding="utf-8"?>
<formControlPr xmlns="http://schemas.microsoft.com/office/spreadsheetml/2009/9/main" objectType="CheckBox" fmlaLink="Controle!$AA$29" lockText="1" noThreeD="1"/>
</file>

<file path=xl/ctrlProps/ctrlProp36.xml><?xml version="1.0" encoding="utf-8"?>
<formControlPr xmlns="http://schemas.microsoft.com/office/spreadsheetml/2009/9/main" objectType="CheckBox" fmlaLink="Controle!$AA$23" lockText="1" noThreeD="1"/>
</file>

<file path=xl/ctrlProps/ctrlProp37.xml><?xml version="1.0" encoding="utf-8"?>
<formControlPr xmlns="http://schemas.microsoft.com/office/spreadsheetml/2009/9/main" objectType="CheckBox" fmlaLink="Controle!$AA$25" noThreeD="1"/>
</file>

<file path=xl/ctrlProps/ctrlProp4.xml><?xml version="1.0" encoding="utf-8"?>
<formControlPr xmlns="http://schemas.microsoft.com/office/spreadsheetml/2009/9/main" objectType="CheckBox" fmlaLink="Controle!$AA$6" lockText="1" noThreeD="1"/>
</file>

<file path=xl/ctrlProps/ctrlProp5.xml><?xml version="1.0" encoding="utf-8"?>
<formControlPr xmlns="http://schemas.microsoft.com/office/spreadsheetml/2009/9/main" objectType="CheckBox" fmlaLink="Controle!$AA$7" lockText="1" noThreeD="1"/>
</file>

<file path=xl/ctrlProps/ctrlProp6.xml><?xml version="1.0" encoding="utf-8"?>
<formControlPr xmlns="http://schemas.microsoft.com/office/spreadsheetml/2009/9/main" objectType="CheckBox" fmlaLink="Controle!$AA$8" lockText="1" noThreeD="1"/>
</file>

<file path=xl/ctrlProps/ctrlProp7.xml><?xml version="1.0" encoding="utf-8"?>
<formControlPr xmlns="http://schemas.microsoft.com/office/spreadsheetml/2009/9/main" objectType="CheckBox" fmlaLink="Controle!$AA$12" lockText="1" noThreeD="1"/>
</file>

<file path=xl/ctrlProps/ctrlProp8.xml><?xml version="1.0" encoding="utf-8"?>
<formControlPr xmlns="http://schemas.microsoft.com/office/spreadsheetml/2009/9/main" objectType="CheckBox" fmlaLink="Controle!$AA$13" lockText="1" noThreeD="1"/>
</file>

<file path=xl/ctrlProps/ctrlProp9.xml><?xml version="1.0" encoding="utf-8"?>
<formControlPr xmlns="http://schemas.microsoft.com/office/spreadsheetml/2009/9/main" objectType="CheckBox" fmlaLink="Controle!$A$1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66675</xdr:rowOff>
    </xdr:from>
    <xdr:to>
      <xdr:col>1</xdr:col>
      <xdr:colOff>1167003</xdr:colOff>
      <xdr:row>4</xdr:row>
      <xdr:rowOff>127097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66700"/>
          <a:ext cx="671703" cy="660497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40340</xdr:colOff>
      <xdr:row>0</xdr:row>
      <xdr:rowOff>196477</xdr:rowOff>
    </xdr:from>
    <xdr:to>
      <xdr:col>2</xdr:col>
      <xdr:colOff>359265</xdr:colOff>
      <xdr:row>3</xdr:row>
      <xdr:rowOff>190500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46" y="196477"/>
          <a:ext cx="666307" cy="666376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666307</xdr:colOff>
      <xdr:row>3</xdr:row>
      <xdr:rowOff>195729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201706"/>
          <a:ext cx="666307" cy="666376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666307</xdr:colOff>
      <xdr:row>3</xdr:row>
      <xdr:rowOff>195729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666307" cy="671979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318925</xdr:colOff>
      <xdr:row>3</xdr:row>
      <xdr:rowOff>195729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201706"/>
          <a:ext cx="666307" cy="666376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318925</xdr:colOff>
      <xdr:row>3</xdr:row>
      <xdr:rowOff>195729</xdr:rowOff>
    </xdr:to>
    <xdr:pic>
      <xdr:nvPicPr>
        <xdr:cNvPr id="17" name="Imagem 1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201706"/>
          <a:ext cx="666307" cy="666376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9</xdr:row>
          <xdr:rowOff>47625</xdr:rowOff>
        </xdr:from>
        <xdr:to>
          <xdr:col>4</xdr:col>
          <xdr:colOff>695325</xdr:colOff>
          <xdr:row>9</xdr:row>
          <xdr:rowOff>266700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="" xmlns:a16="http://schemas.microsoft.com/office/drawing/2014/main" id="{00000000-0008-0000-05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11</xdr:row>
          <xdr:rowOff>38100</xdr:rowOff>
        </xdr:from>
        <xdr:to>
          <xdr:col>4</xdr:col>
          <xdr:colOff>695325</xdr:colOff>
          <xdr:row>11</xdr:row>
          <xdr:rowOff>257175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="" xmlns:a16="http://schemas.microsoft.com/office/drawing/2014/main" id="{00000000-0008-0000-05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13</xdr:row>
          <xdr:rowOff>38100</xdr:rowOff>
        </xdr:from>
        <xdr:to>
          <xdr:col>4</xdr:col>
          <xdr:colOff>704850</xdr:colOff>
          <xdr:row>13</xdr:row>
          <xdr:rowOff>257175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="" xmlns:a16="http://schemas.microsoft.com/office/drawing/2014/main" id="{00000000-0008-0000-05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0</xdr:rowOff>
        </xdr:from>
        <xdr:to>
          <xdr:col>4</xdr:col>
          <xdr:colOff>695325</xdr:colOff>
          <xdr:row>14</xdr:row>
          <xdr:rowOff>228600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="" xmlns:a16="http://schemas.microsoft.com/office/drawing/2014/main" id="{00000000-0008-0000-05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257175</xdr:rowOff>
        </xdr:from>
        <xdr:to>
          <xdr:col>4</xdr:col>
          <xdr:colOff>695325</xdr:colOff>
          <xdr:row>15</xdr:row>
          <xdr:rowOff>285750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="" xmlns:a16="http://schemas.microsoft.com/office/drawing/2014/main" id="{00000000-0008-0000-05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16</xdr:row>
          <xdr:rowOff>47625</xdr:rowOff>
        </xdr:from>
        <xdr:to>
          <xdr:col>4</xdr:col>
          <xdr:colOff>685800</xdr:colOff>
          <xdr:row>16</xdr:row>
          <xdr:rowOff>276225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="" xmlns:a16="http://schemas.microsoft.com/office/drawing/2014/main" id="{00000000-0008-0000-05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38100</xdr:rowOff>
        </xdr:from>
        <xdr:to>
          <xdr:col>4</xdr:col>
          <xdr:colOff>695325</xdr:colOff>
          <xdr:row>20</xdr:row>
          <xdr:rowOff>257175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="" xmlns:a16="http://schemas.microsoft.com/office/drawing/2014/main" id="{00000000-0008-0000-05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21</xdr:row>
          <xdr:rowOff>9525</xdr:rowOff>
        </xdr:from>
        <xdr:to>
          <xdr:col>4</xdr:col>
          <xdr:colOff>695325</xdr:colOff>
          <xdr:row>21</xdr:row>
          <xdr:rowOff>247650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="" xmlns:a16="http://schemas.microsoft.com/office/drawing/2014/main" id="{00000000-0008-0000-05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24</xdr:row>
          <xdr:rowOff>28575</xdr:rowOff>
        </xdr:from>
        <xdr:to>
          <xdr:col>4</xdr:col>
          <xdr:colOff>695325</xdr:colOff>
          <xdr:row>24</xdr:row>
          <xdr:rowOff>247650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="" xmlns:a16="http://schemas.microsoft.com/office/drawing/2014/main" id="{00000000-0008-0000-05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27</xdr:row>
          <xdr:rowOff>28575</xdr:rowOff>
        </xdr:from>
        <xdr:to>
          <xdr:col>4</xdr:col>
          <xdr:colOff>695325</xdr:colOff>
          <xdr:row>27</xdr:row>
          <xdr:rowOff>257175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="" xmlns:a16="http://schemas.microsoft.com/office/drawing/2014/main" id="{00000000-0008-0000-05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28</xdr:row>
          <xdr:rowOff>0</xdr:rowOff>
        </xdr:from>
        <xdr:to>
          <xdr:col>4</xdr:col>
          <xdr:colOff>695325</xdr:colOff>
          <xdr:row>28</xdr:row>
          <xdr:rowOff>219075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="" xmlns:a16="http://schemas.microsoft.com/office/drawing/2014/main" id="{00000000-0008-0000-05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85725</xdr:rowOff>
        </xdr:from>
        <xdr:to>
          <xdr:col>4</xdr:col>
          <xdr:colOff>695325</xdr:colOff>
          <xdr:row>12</xdr:row>
          <xdr:rowOff>304800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="" xmlns:a16="http://schemas.microsoft.com/office/drawing/2014/main" id="{00000000-0008-0000-05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17</xdr:row>
          <xdr:rowOff>85725</xdr:rowOff>
        </xdr:from>
        <xdr:to>
          <xdr:col>4</xdr:col>
          <xdr:colOff>695325</xdr:colOff>
          <xdr:row>17</xdr:row>
          <xdr:rowOff>314325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="" xmlns:a16="http://schemas.microsoft.com/office/drawing/2014/main" id="{00000000-0008-0000-05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17</xdr:row>
          <xdr:rowOff>361950</xdr:rowOff>
        </xdr:from>
        <xdr:to>
          <xdr:col>4</xdr:col>
          <xdr:colOff>704850</xdr:colOff>
          <xdr:row>18</xdr:row>
          <xdr:rowOff>390525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="" xmlns:a16="http://schemas.microsoft.com/office/drawing/2014/main" id="{00000000-0008-0000-05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47625</xdr:rowOff>
        </xdr:from>
        <xdr:to>
          <xdr:col>4</xdr:col>
          <xdr:colOff>685800</xdr:colOff>
          <xdr:row>19</xdr:row>
          <xdr:rowOff>276225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="" xmlns:a16="http://schemas.microsoft.com/office/drawing/2014/main" id="{00000000-0008-0000-05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22</xdr:row>
          <xdr:rowOff>47625</xdr:rowOff>
        </xdr:from>
        <xdr:to>
          <xdr:col>4</xdr:col>
          <xdr:colOff>685800</xdr:colOff>
          <xdr:row>22</xdr:row>
          <xdr:rowOff>266700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="" xmlns:a16="http://schemas.microsoft.com/office/drawing/2014/main" id="{00000000-0008-0000-05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10</xdr:row>
          <xdr:rowOff>47625</xdr:rowOff>
        </xdr:from>
        <xdr:to>
          <xdr:col>4</xdr:col>
          <xdr:colOff>695325</xdr:colOff>
          <xdr:row>10</xdr:row>
          <xdr:rowOff>266700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="" xmlns:a16="http://schemas.microsoft.com/office/drawing/2014/main" id="{00000000-0008-0000-05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29</xdr:row>
          <xdr:rowOff>76200</xdr:rowOff>
        </xdr:from>
        <xdr:to>
          <xdr:col>4</xdr:col>
          <xdr:colOff>695325</xdr:colOff>
          <xdr:row>29</xdr:row>
          <xdr:rowOff>295275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="" xmlns:a16="http://schemas.microsoft.com/office/drawing/2014/main" id="{00000000-0008-0000-05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25</xdr:row>
          <xdr:rowOff>0</xdr:rowOff>
        </xdr:from>
        <xdr:to>
          <xdr:col>4</xdr:col>
          <xdr:colOff>695325</xdr:colOff>
          <xdr:row>25</xdr:row>
          <xdr:rowOff>219075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="" xmlns:a16="http://schemas.microsoft.com/office/drawing/2014/main" id="{00000000-0008-0000-05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0</xdr:rowOff>
        </xdr:from>
        <xdr:to>
          <xdr:col>4</xdr:col>
          <xdr:colOff>695325</xdr:colOff>
          <xdr:row>26</xdr:row>
          <xdr:rowOff>219075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="" xmlns:a16="http://schemas.microsoft.com/office/drawing/2014/main" id="{00000000-0008-0000-05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23</xdr:row>
          <xdr:rowOff>38100</xdr:rowOff>
        </xdr:from>
        <xdr:to>
          <xdr:col>4</xdr:col>
          <xdr:colOff>609600</xdr:colOff>
          <xdr:row>23</xdr:row>
          <xdr:rowOff>266700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="" xmlns:a16="http://schemas.microsoft.com/office/drawing/2014/main" id="{00000000-0008-0000-05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</xdr:row>
          <xdr:rowOff>190500</xdr:rowOff>
        </xdr:from>
        <xdr:to>
          <xdr:col>4</xdr:col>
          <xdr:colOff>666750</xdr:colOff>
          <xdr:row>35</xdr:row>
          <xdr:rowOff>28575</xdr:rowOff>
        </xdr:to>
        <xdr:sp macro="" textlink="">
          <xdr:nvSpPr>
            <xdr:cNvPr id="4257" name="Check Box 4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="" xmlns:a16="http://schemas.microsoft.com/office/drawing/2014/main" id="{8EE36DD5-0D7A-4697-8194-BB4E809F17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34</xdr:row>
          <xdr:rowOff>0</xdr:rowOff>
        </xdr:from>
        <xdr:to>
          <xdr:col>12</xdr:col>
          <xdr:colOff>1076325</xdr:colOff>
          <xdr:row>34</xdr:row>
          <xdr:rowOff>228600</xdr:rowOff>
        </xdr:to>
        <xdr:sp macro="" textlink="">
          <xdr:nvSpPr>
            <xdr:cNvPr id="4265" name="Check Box 10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="" xmlns:a16="http://schemas.microsoft.com/office/drawing/2014/main" id="{F5559A56-0498-4013-BEC5-15D197315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44</xdr:row>
          <xdr:rowOff>28575</xdr:rowOff>
        </xdr:from>
        <xdr:to>
          <xdr:col>4</xdr:col>
          <xdr:colOff>695325</xdr:colOff>
          <xdr:row>44</xdr:row>
          <xdr:rowOff>257175</xdr:rowOff>
        </xdr:to>
        <xdr:sp macro="" textlink="">
          <xdr:nvSpPr>
            <xdr:cNvPr id="4268" name="Check Box 45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="" xmlns:a16="http://schemas.microsoft.com/office/drawing/2014/main" id="{0B0844A8-9691-4431-AC7F-F6F2C666A5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45</xdr:row>
          <xdr:rowOff>28575</xdr:rowOff>
        </xdr:from>
        <xdr:to>
          <xdr:col>4</xdr:col>
          <xdr:colOff>695325</xdr:colOff>
          <xdr:row>45</xdr:row>
          <xdr:rowOff>257175</xdr:rowOff>
        </xdr:to>
        <xdr:sp macro="" textlink="">
          <xdr:nvSpPr>
            <xdr:cNvPr id="4276" name="Check Box 45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="" xmlns:a16="http://schemas.microsoft.com/office/drawing/2014/main" id="{BDDC0C9E-AFAF-4A62-83C5-17A2F463BA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46</xdr:row>
          <xdr:rowOff>133350</xdr:rowOff>
        </xdr:from>
        <xdr:to>
          <xdr:col>4</xdr:col>
          <xdr:colOff>704850</xdr:colOff>
          <xdr:row>46</xdr:row>
          <xdr:rowOff>361950</xdr:rowOff>
        </xdr:to>
        <xdr:sp macro="" textlink="">
          <xdr:nvSpPr>
            <xdr:cNvPr id="4277" name="Check Box 4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="" xmlns:a16="http://schemas.microsoft.com/office/drawing/2014/main" id="{63BE8A3C-5017-40F1-8538-7915588EA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67</xdr:row>
          <xdr:rowOff>28575</xdr:rowOff>
        </xdr:from>
        <xdr:to>
          <xdr:col>4</xdr:col>
          <xdr:colOff>695325</xdr:colOff>
          <xdr:row>67</xdr:row>
          <xdr:rowOff>257175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="" xmlns:a16="http://schemas.microsoft.com/office/drawing/2014/main" id="{C5042B6F-12F0-4863-B704-E7A22E6933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68</xdr:row>
          <xdr:rowOff>28575</xdr:rowOff>
        </xdr:from>
        <xdr:to>
          <xdr:col>4</xdr:col>
          <xdr:colOff>695325</xdr:colOff>
          <xdr:row>68</xdr:row>
          <xdr:rowOff>257175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="" xmlns:a16="http://schemas.microsoft.com/office/drawing/2014/main" id="{18029E06-C18D-4CC4-A154-CBD657578E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61</xdr:row>
          <xdr:rowOff>28575</xdr:rowOff>
        </xdr:from>
        <xdr:to>
          <xdr:col>4</xdr:col>
          <xdr:colOff>695325</xdr:colOff>
          <xdr:row>61</xdr:row>
          <xdr:rowOff>257175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="" xmlns:a16="http://schemas.microsoft.com/office/drawing/2014/main" id="{36FC2B16-33CA-458A-AA17-13FF30CC0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63</xdr:row>
          <xdr:rowOff>28575</xdr:rowOff>
        </xdr:from>
        <xdr:to>
          <xdr:col>4</xdr:col>
          <xdr:colOff>695325</xdr:colOff>
          <xdr:row>63</xdr:row>
          <xdr:rowOff>257175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="" xmlns:a16="http://schemas.microsoft.com/office/drawing/2014/main" id="{38477C10-03D7-4F74-A62A-4E08266F9E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64</xdr:row>
          <xdr:rowOff>133350</xdr:rowOff>
        </xdr:from>
        <xdr:to>
          <xdr:col>4</xdr:col>
          <xdr:colOff>704850</xdr:colOff>
          <xdr:row>65</xdr:row>
          <xdr:rowOff>47625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="" xmlns:a16="http://schemas.microsoft.com/office/drawing/2014/main" id="{D06BCFB7-4276-4357-BB75-A5748236D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62</xdr:row>
          <xdr:rowOff>28575</xdr:rowOff>
        </xdr:from>
        <xdr:to>
          <xdr:col>4</xdr:col>
          <xdr:colOff>695325</xdr:colOff>
          <xdr:row>62</xdr:row>
          <xdr:rowOff>257175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="" xmlns:a16="http://schemas.microsoft.com/office/drawing/2014/main" id="{D191C74C-407E-4D3E-9801-681DEF994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50</xdr:row>
          <xdr:rowOff>142875</xdr:rowOff>
        </xdr:from>
        <xdr:to>
          <xdr:col>4</xdr:col>
          <xdr:colOff>695325</xdr:colOff>
          <xdr:row>50</xdr:row>
          <xdr:rowOff>381000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="" xmlns:a16="http://schemas.microsoft.com/office/drawing/2014/main" id="{8594A275-51AC-434D-BE79-B3F54AC2F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56</xdr:row>
          <xdr:rowOff>104775</xdr:rowOff>
        </xdr:from>
        <xdr:to>
          <xdr:col>4</xdr:col>
          <xdr:colOff>714375</xdr:colOff>
          <xdr:row>56</xdr:row>
          <xdr:rowOff>342900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="" xmlns:a16="http://schemas.microsoft.com/office/drawing/2014/main" id="{C75DA42B-2250-42AB-BD70-79A4C0393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53</xdr:row>
          <xdr:rowOff>76200</xdr:rowOff>
        </xdr:from>
        <xdr:to>
          <xdr:col>4</xdr:col>
          <xdr:colOff>704850</xdr:colOff>
          <xdr:row>53</xdr:row>
          <xdr:rowOff>304800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="" xmlns:a16="http://schemas.microsoft.com/office/drawing/2014/main" id="{A748617D-5374-4D3F-92F0-52994DD063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38</xdr:row>
          <xdr:rowOff>190500</xdr:rowOff>
        </xdr:from>
        <xdr:to>
          <xdr:col>4</xdr:col>
          <xdr:colOff>666750</xdr:colOff>
          <xdr:row>39</xdr:row>
          <xdr:rowOff>38100</xdr:rowOff>
        </xdr:to>
        <xdr:sp macro="" textlink="">
          <xdr:nvSpPr>
            <xdr:cNvPr id="4294" name="Check Box 45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="" xmlns:a16="http://schemas.microsoft.com/office/drawing/2014/main" id="{8EE36DD5-0D7A-4697-8194-BB4E809F17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38</xdr:row>
          <xdr:rowOff>0</xdr:rowOff>
        </xdr:from>
        <xdr:to>
          <xdr:col>12</xdr:col>
          <xdr:colOff>1076325</xdr:colOff>
          <xdr:row>38</xdr:row>
          <xdr:rowOff>228600</xdr:rowOff>
        </xdr:to>
        <xdr:sp macro="" textlink="">
          <xdr:nvSpPr>
            <xdr:cNvPr id="4295" name="Check Box 10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="" xmlns:a16="http://schemas.microsoft.com/office/drawing/2014/main" id="{F5559A56-0498-4013-BEC5-15D197315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omments" Target="../comments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2:E22"/>
  <sheetViews>
    <sheetView topLeftCell="A16" workbookViewId="0">
      <selection activeCell="B23" sqref="B23"/>
    </sheetView>
  </sheetViews>
  <sheetFormatPr defaultRowHeight="15.75" x14ac:dyDescent="0.25"/>
  <cols>
    <col min="1" max="1" width="4.125" style="22" customWidth="1"/>
    <col min="2" max="2" width="15.875" style="22" customWidth="1"/>
    <col min="3" max="3" width="10.375" style="22" customWidth="1"/>
    <col min="4" max="4" width="59" style="22" customWidth="1"/>
    <col min="5" max="5" width="22.25" style="22" customWidth="1"/>
    <col min="6" max="16384" width="9" style="22"/>
  </cols>
  <sheetData>
    <row r="2" spans="2:5" x14ac:dyDescent="0.25">
      <c r="B2" s="255" t="s">
        <v>253</v>
      </c>
      <c r="C2" s="255"/>
      <c r="D2" s="255"/>
      <c r="E2" s="255"/>
    </row>
    <row r="3" spans="2:5" x14ac:dyDescent="0.25">
      <c r="B3" s="256" t="s">
        <v>54</v>
      </c>
      <c r="C3" s="256"/>
      <c r="D3" s="256"/>
      <c r="E3" s="256"/>
    </row>
    <row r="4" spans="2:5" x14ac:dyDescent="0.25">
      <c r="B4" s="255" t="s">
        <v>254</v>
      </c>
      <c r="C4" s="255"/>
      <c r="D4" s="255"/>
      <c r="E4" s="255"/>
    </row>
    <row r="5" spans="2:5" x14ac:dyDescent="0.25">
      <c r="B5" s="256" t="s">
        <v>255</v>
      </c>
      <c r="C5" s="256"/>
      <c r="D5" s="256"/>
      <c r="E5" s="256"/>
    </row>
    <row r="7" spans="2:5" x14ac:dyDescent="0.25">
      <c r="B7" s="257" t="s">
        <v>55</v>
      </c>
      <c r="C7" s="257"/>
      <c r="D7" s="257"/>
      <c r="E7" s="257"/>
    </row>
    <row r="9" spans="2:5" x14ac:dyDescent="0.25">
      <c r="B9" s="23" t="s">
        <v>56</v>
      </c>
      <c r="C9" s="23" t="s">
        <v>57</v>
      </c>
      <c r="D9" s="23" t="s">
        <v>58</v>
      </c>
      <c r="E9" s="23" t="s">
        <v>59</v>
      </c>
    </row>
    <row r="10" spans="2:5" ht="34.5" customHeight="1" x14ac:dyDescent="0.25">
      <c r="B10" s="25">
        <v>42466</v>
      </c>
      <c r="C10" s="25" t="s">
        <v>60</v>
      </c>
      <c r="D10" s="24" t="s">
        <v>62</v>
      </c>
      <c r="E10" s="26" t="s">
        <v>61</v>
      </c>
    </row>
    <row r="11" spans="2:5" ht="42.75" customHeight="1" x14ac:dyDescent="0.25">
      <c r="B11" s="25">
        <v>42489</v>
      </c>
      <c r="C11" s="25" t="s">
        <v>173</v>
      </c>
      <c r="D11" s="24" t="s">
        <v>174</v>
      </c>
      <c r="E11" s="26" t="s">
        <v>61</v>
      </c>
    </row>
    <row r="12" spans="2:5" ht="34.5" customHeight="1" x14ac:dyDescent="0.25">
      <c r="B12" s="25">
        <v>42494</v>
      </c>
      <c r="C12" s="25" t="s">
        <v>8</v>
      </c>
      <c r="D12" s="24" t="s">
        <v>175</v>
      </c>
      <c r="E12" s="26" t="s">
        <v>61</v>
      </c>
    </row>
    <row r="13" spans="2:5" ht="34.5" customHeight="1" x14ac:dyDescent="0.25">
      <c r="B13" s="25">
        <v>42513</v>
      </c>
      <c r="C13" s="25" t="s">
        <v>9</v>
      </c>
      <c r="D13" s="24" t="s">
        <v>333</v>
      </c>
      <c r="E13" s="26" t="s">
        <v>61</v>
      </c>
    </row>
    <row r="14" spans="2:5" ht="39" customHeight="1" x14ac:dyDescent="0.25">
      <c r="B14" s="25">
        <v>42600</v>
      </c>
      <c r="C14" s="25" t="s">
        <v>176</v>
      </c>
      <c r="D14" s="69" t="s">
        <v>177</v>
      </c>
      <c r="E14" s="26" t="s">
        <v>61</v>
      </c>
    </row>
    <row r="15" spans="2:5" ht="34.5" customHeight="1" x14ac:dyDescent="0.25">
      <c r="B15" s="25">
        <v>42823</v>
      </c>
      <c r="C15" s="25" t="s">
        <v>188</v>
      </c>
      <c r="D15" s="69" t="s">
        <v>269</v>
      </c>
      <c r="E15" s="26" t="s">
        <v>61</v>
      </c>
    </row>
    <row r="16" spans="2:5" ht="34.5" customHeight="1" x14ac:dyDescent="0.25">
      <c r="B16" s="25">
        <v>42961</v>
      </c>
      <c r="C16" s="25" t="s">
        <v>11</v>
      </c>
      <c r="D16" s="69" t="s">
        <v>326</v>
      </c>
      <c r="E16" s="26" t="s">
        <v>61</v>
      </c>
    </row>
    <row r="17" spans="2:5" ht="34.5" customHeight="1" x14ac:dyDescent="0.25">
      <c r="B17" s="25">
        <v>43021</v>
      </c>
      <c r="C17" s="139" t="s">
        <v>358</v>
      </c>
      <c r="D17" s="69" t="s">
        <v>329</v>
      </c>
      <c r="E17" s="26" t="s">
        <v>61</v>
      </c>
    </row>
    <row r="18" spans="2:5" ht="63.75" x14ac:dyDescent="0.25">
      <c r="B18" s="25">
        <v>43109</v>
      </c>
      <c r="C18" s="139" t="s">
        <v>12</v>
      </c>
      <c r="D18" s="69" t="s">
        <v>357</v>
      </c>
      <c r="E18" s="26" t="s">
        <v>61</v>
      </c>
    </row>
    <row r="19" spans="2:5" ht="38.25" x14ac:dyDescent="0.25">
      <c r="B19" s="25">
        <v>43150</v>
      </c>
      <c r="C19" s="139" t="s">
        <v>13</v>
      </c>
      <c r="D19" s="69" t="s">
        <v>368</v>
      </c>
      <c r="E19" s="26" t="s">
        <v>61</v>
      </c>
    </row>
    <row r="20" spans="2:5" ht="38.25" x14ac:dyDescent="0.25">
      <c r="B20" s="164">
        <v>43731</v>
      </c>
      <c r="C20" s="165" t="s">
        <v>402</v>
      </c>
      <c r="D20" s="166" t="s">
        <v>488</v>
      </c>
      <c r="E20" s="167" t="s">
        <v>61</v>
      </c>
    </row>
    <row r="21" spans="2:5" ht="89.25" x14ac:dyDescent="0.25">
      <c r="B21" s="164">
        <v>43808</v>
      </c>
      <c r="C21" s="165" t="s">
        <v>496</v>
      </c>
      <c r="D21" s="166" t="s">
        <v>557</v>
      </c>
      <c r="E21" s="167" t="s">
        <v>61</v>
      </c>
    </row>
    <row r="22" spans="2:5" ht="51" x14ac:dyDescent="0.25">
      <c r="B22" s="164">
        <v>43889</v>
      </c>
      <c r="C22" s="165" t="s">
        <v>198</v>
      </c>
      <c r="D22" s="166" t="s">
        <v>558</v>
      </c>
      <c r="E22" s="167" t="s">
        <v>556</v>
      </c>
    </row>
  </sheetData>
  <mergeCells count="5">
    <mergeCell ref="B2:E2"/>
    <mergeCell ref="B3:E3"/>
    <mergeCell ref="B4:E4"/>
    <mergeCell ref="B5:E5"/>
    <mergeCell ref="B7:E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B2:I46"/>
  <sheetViews>
    <sheetView showGridLines="0" topLeftCell="A34" zoomScale="85" zoomScaleNormal="85" zoomScalePageLayoutView="110" workbookViewId="0">
      <selection activeCell="H35" sqref="H35:H37"/>
    </sheetView>
  </sheetViews>
  <sheetFormatPr defaultColWidth="10.625" defaultRowHeight="15.75" x14ac:dyDescent="0.25"/>
  <cols>
    <col min="1" max="1" width="2.625" style="8" customWidth="1"/>
    <col min="2" max="2" width="4.625" style="1" customWidth="1"/>
    <col min="3" max="3" width="20.875" style="8" customWidth="1"/>
    <col min="4" max="4" width="22.625" style="8" customWidth="1"/>
    <col min="5" max="5" width="4.625" style="8" customWidth="1"/>
    <col min="6" max="6" width="37.125" style="8" customWidth="1"/>
    <col min="7" max="7" width="34.125" style="8" customWidth="1"/>
    <col min="8" max="8" width="82.25" style="8" customWidth="1"/>
    <col min="9" max="9" width="13.875" style="8" bestFit="1" customWidth="1"/>
    <col min="10" max="16384" width="10.625" style="8"/>
  </cols>
  <sheetData>
    <row r="2" spans="2:9" s="17" customFormat="1" ht="18.75" x14ac:dyDescent="0.25">
      <c r="B2" s="285" t="s">
        <v>253</v>
      </c>
      <c r="C2" s="285"/>
      <c r="D2" s="285"/>
      <c r="E2" s="285"/>
      <c r="F2" s="285"/>
      <c r="G2" s="285"/>
      <c r="H2" s="285"/>
    </row>
    <row r="3" spans="2:9" s="17" customFormat="1" ht="18.75" x14ac:dyDescent="0.25">
      <c r="B3" s="286" t="s">
        <v>54</v>
      </c>
      <c r="C3" s="286"/>
      <c r="D3" s="286"/>
      <c r="E3" s="286"/>
      <c r="F3" s="286"/>
      <c r="G3" s="286"/>
      <c r="H3" s="286"/>
    </row>
    <row r="4" spans="2:9" s="17" customFormat="1" ht="18.75" x14ac:dyDescent="0.25">
      <c r="B4" s="286" t="s">
        <v>254</v>
      </c>
      <c r="C4" s="286"/>
      <c r="D4" s="286"/>
      <c r="E4" s="286"/>
      <c r="F4" s="286"/>
      <c r="G4" s="286"/>
      <c r="H4" s="286"/>
    </row>
    <row r="5" spans="2:9" s="17" customFormat="1" ht="18.75" x14ac:dyDescent="0.25">
      <c r="B5" s="286" t="s">
        <v>255</v>
      </c>
      <c r="C5" s="286"/>
      <c r="D5" s="286"/>
      <c r="E5" s="286"/>
      <c r="F5" s="286"/>
      <c r="G5" s="286"/>
      <c r="H5" s="286"/>
    </row>
    <row r="6" spans="2:9" s="17" customFormat="1" x14ac:dyDescent="0.25">
      <c r="B6" s="19"/>
      <c r="C6" s="19"/>
      <c r="D6" s="19"/>
      <c r="E6" s="19"/>
      <c r="F6" s="19"/>
      <c r="G6" s="19"/>
      <c r="H6" s="19"/>
    </row>
    <row r="7" spans="2:9" ht="21" x14ac:dyDescent="0.25">
      <c r="B7" s="290" t="s">
        <v>15</v>
      </c>
      <c r="C7" s="290"/>
      <c r="D7" s="290"/>
      <c r="E7" s="290"/>
      <c r="F7" s="290"/>
      <c r="G7" s="290"/>
      <c r="H7" s="290"/>
    </row>
    <row r="8" spans="2:9" x14ac:dyDescent="0.25">
      <c r="B8" s="19"/>
      <c r="C8" s="19"/>
      <c r="D8" s="19"/>
      <c r="E8" s="19"/>
      <c r="F8" s="19"/>
      <c r="G8" s="19"/>
      <c r="H8" s="19"/>
    </row>
    <row r="9" spans="2:9" ht="59.1" customHeight="1" x14ac:dyDescent="0.25">
      <c r="B9" s="291" t="s">
        <v>497</v>
      </c>
      <c r="C9" s="292"/>
      <c r="D9" s="292"/>
      <c r="E9" s="292"/>
      <c r="F9" s="292"/>
      <c r="G9" s="292"/>
      <c r="H9" s="293"/>
    </row>
    <row r="10" spans="2:9" x14ac:dyDescent="0.25">
      <c r="B10" s="287"/>
      <c r="C10" s="287"/>
      <c r="D10" s="287"/>
      <c r="E10" s="287"/>
      <c r="F10" s="287"/>
      <c r="G10" s="287"/>
      <c r="H10" s="287"/>
    </row>
    <row r="11" spans="2:9" ht="39.950000000000003" customHeight="1" x14ac:dyDescent="0.25">
      <c r="B11" s="193" t="s">
        <v>52</v>
      </c>
      <c r="C11" s="193" t="s">
        <v>25</v>
      </c>
      <c r="D11" s="193" t="s">
        <v>83</v>
      </c>
      <c r="E11" s="193" t="s">
        <v>52</v>
      </c>
      <c r="F11" s="193" t="s">
        <v>80</v>
      </c>
      <c r="G11" s="193" t="s">
        <v>43</v>
      </c>
      <c r="H11" s="193" t="s">
        <v>20</v>
      </c>
      <c r="I11" s="18"/>
    </row>
    <row r="12" spans="2:9" ht="45.75" customHeight="1" x14ac:dyDescent="0.25">
      <c r="B12" s="294">
        <v>1</v>
      </c>
      <c r="C12" s="294" t="s">
        <v>47</v>
      </c>
      <c r="D12" s="273" t="s">
        <v>42</v>
      </c>
      <c r="E12" s="196" t="s">
        <v>6</v>
      </c>
      <c r="F12" s="199" t="s">
        <v>30</v>
      </c>
      <c r="G12" s="3" t="s">
        <v>207</v>
      </c>
      <c r="H12" s="184" t="s">
        <v>208</v>
      </c>
      <c r="I12" s="18"/>
    </row>
    <row r="13" spans="2:9" ht="51.75" customHeight="1" x14ac:dyDescent="0.25">
      <c r="B13" s="295"/>
      <c r="C13" s="295"/>
      <c r="D13" s="274"/>
      <c r="E13" s="196" t="s">
        <v>7</v>
      </c>
      <c r="F13" s="199" t="s">
        <v>301</v>
      </c>
      <c r="G13" s="3" t="s">
        <v>308</v>
      </c>
      <c r="H13" s="3" t="s">
        <v>209</v>
      </c>
      <c r="I13" s="18"/>
    </row>
    <row r="14" spans="2:9" ht="42.75" customHeight="1" x14ac:dyDescent="0.25">
      <c r="B14" s="296"/>
      <c r="C14" s="296"/>
      <c r="D14" s="275"/>
      <c r="E14" s="196" t="s">
        <v>206</v>
      </c>
      <c r="F14" s="58" t="s">
        <v>302</v>
      </c>
      <c r="G14" s="133" t="s">
        <v>248</v>
      </c>
      <c r="H14" s="133" t="s">
        <v>211</v>
      </c>
      <c r="I14" s="18"/>
    </row>
    <row r="15" spans="2:9" ht="57" customHeight="1" x14ac:dyDescent="0.25">
      <c r="B15" s="260">
        <v>2</v>
      </c>
      <c r="C15" s="260" t="s">
        <v>0</v>
      </c>
      <c r="D15" s="41" t="s">
        <v>104</v>
      </c>
      <c r="E15" s="197" t="s">
        <v>8</v>
      </c>
      <c r="F15" s="135" t="s">
        <v>303</v>
      </c>
      <c r="G15" s="135" t="s">
        <v>231</v>
      </c>
      <c r="H15" s="135" t="s">
        <v>81</v>
      </c>
      <c r="I15" s="18"/>
    </row>
    <row r="16" spans="2:9" ht="80.25" customHeight="1" x14ac:dyDescent="0.25">
      <c r="B16" s="261"/>
      <c r="C16" s="261"/>
      <c r="D16" s="182" t="s">
        <v>85</v>
      </c>
      <c r="E16" s="197" t="s">
        <v>9</v>
      </c>
      <c r="F16" s="29" t="s">
        <v>304</v>
      </c>
      <c r="G16" s="135" t="s">
        <v>89</v>
      </c>
      <c r="H16" s="135" t="s">
        <v>36</v>
      </c>
    </row>
    <row r="17" spans="2:8" ht="57.75" customHeight="1" x14ac:dyDescent="0.25">
      <c r="B17" s="294">
        <v>3</v>
      </c>
      <c r="C17" s="297" t="s">
        <v>249</v>
      </c>
      <c r="D17" s="184" t="s">
        <v>293</v>
      </c>
      <c r="E17" s="181" t="s">
        <v>10</v>
      </c>
      <c r="F17" s="183" t="s">
        <v>305</v>
      </c>
      <c r="G17" s="184" t="s">
        <v>232</v>
      </c>
      <c r="H17" s="184" t="s">
        <v>210</v>
      </c>
    </row>
    <row r="18" spans="2:8" ht="55.5" customHeight="1" x14ac:dyDescent="0.25">
      <c r="B18" s="295"/>
      <c r="C18" s="298"/>
      <c r="D18" s="184" t="s">
        <v>294</v>
      </c>
      <c r="E18" s="181" t="s">
        <v>48</v>
      </c>
      <c r="F18" s="184" t="s">
        <v>306</v>
      </c>
      <c r="G18" s="184" t="s">
        <v>228</v>
      </c>
      <c r="H18" s="184" t="s">
        <v>91</v>
      </c>
    </row>
    <row r="19" spans="2:8" ht="87" customHeight="1" x14ac:dyDescent="0.25">
      <c r="B19" s="295"/>
      <c r="C19" s="298"/>
      <c r="D19" s="184" t="s">
        <v>1</v>
      </c>
      <c r="E19" s="181" t="s">
        <v>67</v>
      </c>
      <c r="F19" s="183" t="s">
        <v>69</v>
      </c>
      <c r="G19" s="184" t="s">
        <v>229</v>
      </c>
      <c r="H19" s="184" t="s">
        <v>90</v>
      </c>
    </row>
    <row r="20" spans="2:8" ht="48" customHeight="1" x14ac:dyDescent="0.25">
      <c r="B20" s="296"/>
      <c r="C20" s="299"/>
      <c r="D20" s="184" t="s">
        <v>101</v>
      </c>
      <c r="E20" s="181" t="s">
        <v>78</v>
      </c>
      <c r="F20" s="184" t="s">
        <v>299</v>
      </c>
      <c r="G20" s="184" t="s">
        <v>227</v>
      </c>
      <c r="H20" s="184" t="s">
        <v>92</v>
      </c>
    </row>
    <row r="21" spans="2:8" ht="62.25" customHeight="1" x14ac:dyDescent="0.25">
      <c r="B21" s="260">
        <v>4</v>
      </c>
      <c r="C21" s="276" t="s">
        <v>99</v>
      </c>
      <c r="D21" s="41" t="s">
        <v>102</v>
      </c>
      <c r="E21" s="197" t="s">
        <v>11</v>
      </c>
      <c r="F21" s="135" t="s">
        <v>303</v>
      </c>
      <c r="G21" s="135" t="s">
        <v>227</v>
      </c>
      <c r="H21" s="135" t="s">
        <v>86</v>
      </c>
    </row>
    <row r="22" spans="2:8" ht="75" customHeight="1" x14ac:dyDescent="0.25">
      <c r="B22" s="261"/>
      <c r="C22" s="277"/>
      <c r="D22" s="182" t="s">
        <v>216</v>
      </c>
      <c r="E22" s="197" t="s">
        <v>72</v>
      </c>
      <c r="F22" s="29" t="s">
        <v>304</v>
      </c>
      <c r="G22" s="135" t="s">
        <v>89</v>
      </c>
      <c r="H22" s="135" t="s">
        <v>36</v>
      </c>
    </row>
    <row r="23" spans="2:8" ht="34.5" customHeight="1" x14ac:dyDescent="0.25">
      <c r="B23" s="261"/>
      <c r="C23" s="277"/>
      <c r="D23" s="135" t="s">
        <v>94</v>
      </c>
      <c r="E23" s="197" t="s">
        <v>73</v>
      </c>
      <c r="F23" s="29" t="s">
        <v>68</v>
      </c>
      <c r="G23" s="135" t="s">
        <v>213</v>
      </c>
      <c r="H23" s="135" t="s">
        <v>95</v>
      </c>
    </row>
    <row r="24" spans="2:8" ht="47.25" customHeight="1" x14ac:dyDescent="0.25">
      <c r="B24" s="261"/>
      <c r="C24" s="277"/>
      <c r="D24" s="135" t="s">
        <v>295</v>
      </c>
      <c r="E24" s="197" t="s">
        <v>74</v>
      </c>
      <c r="F24" s="29" t="s">
        <v>300</v>
      </c>
      <c r="G24" s="135" t="s">
        <v>218</v>
      </c>
      <c r="H24" s="135" t="s">
        <v>37</v>
      </c>
    </row>
    <row r="25" spans="2:8" ht="46.5" customHeight="1" x14ac:dyDescent="0.25">
      <c r="B25" s="261"/>
      <c r="C25" s="277"/>
      <c r="D25" s="135" t="s">
        <v>103</v>
      </c>
      <c r="E25" s="197" t="s">
        <v>75</v>
      </c>
      <c r="F25" s="135" t="s">
        <v>299</v>
      </c>
      <c r="G25" s="135" t="s">
        <v>226</v>
      </c>
      <c r="H25" s="135" t="s">
        <v>92</v>
      </c>
    </row>
    <row r="26" spans="2:8" ht="37.5" customHeight="1" x14ac:dyDescent="0.25">
      <c r="B26" s="261"/>
      <c r="C26" s="277"/>
      <c r="D26" s="279" t="s">
        <v>296</v>
      </c>
      <c r="E26" s="197" t="s">
        <v>76</v>
      </c>
      <c r="F26" s="29" t="s">
        <v>93</v>
      </c>
      <c r="G26" s="135" t="s">
        <v>230</v>
      </c>
      <c r="H26" s="135" t="s">
        <v>252</v>
      </c>
    </row>
    <row r="27" spans="2:8" ht="46.5" customHeight="1" x14ac:dyDescent="0.25">
      <c r="B27" s="261"/>
      <c r="C27" s="277"/>
      <c r="D27" s="280"/>
      <c r="E27" s="197" t="s">
        <v>77</v>
      </c>
      <c r="F27" s="29" t="s">
        <v>212</v>
      </c>
      <c r="G27" s="135" t="s">
        <v>220</v>
      </c>
      <c r="H27" s="135" t="s">
        <v>221</v>
      </c>
    </row>
    <row r="28" spans="2:8" ht="46.5" customHeight="1" x14ac:dyDescent="0.25">
      <c r="B28" s="261"/>
      <c r="C28" s="277"/>
      <c r="D28" s="280"/>
      <c r="E28" s="194" t="s">
        <v>201</v>
      </c>
      <c r="F28" s="59" t="s">
        <v>233</v>
      </c>
      <c r="G28" s="104" t="s">
        <v>234</v>
      </c>
      <c r="H28" s="104" t="s">
        <v>221</v>
      </c>
    </row>
    <row r="29" spans="2:8" ht="46.5" customHeight="1" x14ac:dyDescent="0.25">
      <c r="B29" s="264"/>
      <c r="C29" s="278"/>
      <c r="D29" s="281"/>
      <c r="E29" s="194" t="s">
        <v>247</v>
      </c>
      <c r="F29" s="59" t="s">
        <v>202</v>
      </c>
      <c r="G29" s="104" t="s">
        <v>219</v>
      </c>
      <c r="H29" s="104" t="s">
        <v>222</v>
      </c>
    </row>
    <row r="30" spans="2:8" ht="60" customHeight="1" x14ac:dyDescent="0.25">
      <c r="B30" s="289">
        <v>5</v>
      </c>
      <c r="C30" s="288" t="s">
        <v>70</v>
      </c>
      <c r="D30" s="282" t="s">
        <v>297</v>
      </c>
      <c r="E30" s="181" t="s">
        <v>12</v>
      </c>
      <c r="F30" s="183" t="s">
        <v>351</v>
      </c>
      <c r="G30" s="184" t="s">
        <v>235</v>
      </c>
      <c r="H30" s="184" t="s">
        <v>38</v>
      </c>
    </row>
    <row r="31" spans="2:8" ht="87" customHeight="1" x14ac:dyDescent="0.25">
      <c r="B31" s="289"/>
      <c r="C31" s="288"/>
      <c r="D31" s="282"/>
      <c r="E31" s="181" t="s">
        <v>13</v>
      </c>
      <c r="F31" s="183" t="s">
        <v>352</v>
      </c>
      <c r="G31" s="184" t="s">
        <v>225</v>
      </c>
      <c r="H31" s="184" t="s">
        <v>39</v>
      </c>
    </row>
    <row r="32" spans="2:8" ht="61.5" customHeight="1" x14ac:dyDescent="0.25">
      <c r="B32" s="197">
        <v>6</v>
      </c>
      <c r="C32" s="186" t="s">
        <v>71</v>
      </c>
      <c r="D32" s="29" t="s">
        <v>298</v>
      </c>
      <c r="E32" s="197" t="s">
        <v>14</v>
      </c>
      <c r="F32" s="135" t="s">
        <v>98</v>
      </c>
      <c r="G32" s="135" t="s">
        <v>224</v>
      </c>
      <c r="H32" s="135" t="s">
        <v>223</v>
      </c>
    </row>
    <row r="33" spans="2:8" ht="61.5" customHeight="1" x14ac:dyDescent="0.25">
      <c r="B33" s="265">
        <v>7</v>
      </c>
      <c r="C33" s="270" t="s">
        <v>443</v>
      </c>
      <c r="D33" s="267" t="s">
        <v>292</v>
      </c>
      <c r="E33" s="201" t="s">
        <v>198</v>
      </c>
      <c r="F33" s="123" t="s">
        <v>561</v>
      </c>
      <c r="G33" s="254" t="s">
        <v>563</v>
      </c>
      <c r="H33" s="123" t="s">
        <v>562</v>
      </c>
    </row>
    <row r="34" spans="2:8" ht="61.5" customHeight="1" x14ac:dyDescent="0.25">
      <c r="B34" s="272"/>
      <c r="C34" s="271"/>
      <c r="D34" s="269"/>
      <c r="E34" s="253" t="s">
        <v>560</v>
      </c>
      <c r="F34" s="123" t="s">
        <v>199</v>
      </c>
      <c r="G34" s="123" t="s">
        <v>250</v>
      </c>
      <c r="H34" s="123" t="s">
        <v>498</v>
      </c>
    </row>
    <row r="35" spans="2:8" ht="51" customHeight="1" x14ac:dyDescent="0.25">
      <c r="B35" s="260">
        <v>8</v>
      </c>
      <c r="C35" s="258" t="s">
        <v>307</v>
      </c>
      <c r="D35" s="258" t="s">
        <v>426</v>
      </c>
      <c r="E35" s="209" t="s">
        <v>427</v>
      </c>
      <c r="F35" s="104" t="s">
        <v>436</v>
      </c>
      <c r="G35" s="104" t="s">
        <v>485</v>
      </c>
      <c r="H35" s="283" t="s">
        <v>499</v>
      </c>
    </row>
    <row r="36" spans="2:8" ht="51" customHeight="1" x14ac:dyDescent="0.25">
      <c r="B36" s="261"/>
      <c r="C36" s="259"/>
      <c r="D36" s="259"/>
      <c r="E36" s="209" t="s">
        <v>428</v>
      </c>
      <c r="F36" s="104" t="s">
        <v>437</v>
      </c>
      <c r="G36" s="104" t="s">
        <v>486</v>
      </c>
      <c r="H36" s="284"/>
    </row>
    <row r="37" spans="2:8" ht="51" customHeight="1" x14ac:dyDescent="0.25">
      <c r="B37" s="261"/>
      <c r="C37" s="259"/>
      <c r="D37" s="259"/>
      <c r="E37" s="209" t="s">
        <v>429</v>
      </c>
      <c r="F37" s="104" t="s">
        <v>438</v>
      </c>
      <c r="G37" s="104" t="s">
        <v>487</v>
      </c>
      <c r="H37" s="284"/>
    </row>
    <row r="38" spans="2:8" ht="110.25" x14ac:dyDescent="0.25">
      <c r="B38" s="265">
        <v>9</v>
      </c>
      <c r="C38" s="267" t="s">
        <v>425</v>
      </c>
      <c r="D38" s="267" t="s">
        <v>500</v>
      </c>
      <c r="E38" s="201" t="s">
        <v>431</v>
      </c>
      <c r="F38" s="123" t="s">
        <v>424</v>
      </c>
      <c r="G38" s="123" t="s">
        <v>484</v>
      </c>
      <c r="H38" s="123" t="s">
        <v>501</v>
      </c>
    </row>
    <row r="39" spans="2:8" ht="47.25" x14ac:dyDescent="0.25">
      <c r="B39" s="266"/>
      <c r="C39" s="268"/>
      <c r="D39" s="268"/>
      <c r="E39" s="201" t="s">
        <v>432</v>
      </c>
      <c r="F39" s="123" t="s">
        <v>539</v>
      </c>
      <c r="G39" s="123" t="s">
        <v>502</v>
      </c>
      <c r="H39" s="123" t="s">
        <v>555</v>
      </c>
    </row>
    <row r="40" spans="2:8" ht="157.5" x14ac:dyDescent="0.25">
      <c r="B40" s="266"/>
      <c r="C40" s="268"/>
      <c r="D40" s="268"/>
      <c r="E40" s="201" t="s">
        <v>433</v>
      </c>
      <c r="F40" s="123" t="s">
        <v>540</v>
      </c>
      <c r="G40" s="123" t="s">
        <v>503</v>
      </c>
      <c r="H40" s="123" t="s">
        <v>554</v>
      </c>
    </row>
    <row r="41" spans="2:8" ht="63" x14ac:dyDescent="0.25">
      <c r="B41" s="260">
        <v>10</v>
      </c>
      <c r="C41" s="258" t="s">
        <v>430</v>
      </c>
      <c r="D41" s="258" t="s">
        <v>452</v>
      </c>
      <c r="E41" s="209" t="s">
        <v>444</v>
      </c>
      <c r="F41" s="104" t="s">
        <v>439</v>
      </c>
      <c r="G41" s="104" t="s">
        <v>447</v>
      </c>
      <c r="H41" s="104" t="s">
        <v>448</v>
      </c>
    </row>
    <row r="42" spans="2:8" ht="47.25" x14ac:dyDescent="0.25">
      <c r="B42" s="261"/>
      <c r="C42" s="259"/>
      <c r="D42" s="259"/>
      <c r="E42" s="209" t="s">
        <v>445</v>
      </c>
      <c r="F42" s="104" t="s">
        <v>434</v>
      </c>
      <c r="G42" s="104" t="s">
        <v>441</v>
      </c>
      <c r="H42" s="104" t="s">
        <v>449</v>
      </c>
    </row>
    <row r="43" spans="2:8" ht="63" x14ac:dyDescent="0.25">
      <c r="B43" s="261"/>
      <c r="C43" s="259"/>
      <c r="D43" s="259"/>
      <c r="E43" s="209" t="s">
        <v>446</v>
      </c>
      <c r="F43" s="104" t="s">
        <v>435</v>
      </c>
      <c r="G43" s="104" t="s">
        <v>442</v>
      </c>
      <c r="H43" s="104" t="s">
        <v>450</v>
      </c>
    </row>
    <row r="44" spans="2:8" ht="31.5" x14ac:dyDescent="0.25">
      <c r="B44" s="261"/>
      <c r="C44" s="259"/>
      <c r="D44" s="259"/>
      <c r="E44" s="202" t="s">
        <v>453</v>
      </c>
      <c r="F44" s="104" t="s">
        <v>440</v>
      </c>
      <c r="G44" s="104" t="s">
        <v>504</v>
      </c>
      <c r="H44" s="104" t="s">
        <v>505</v>
      </c>
    </row>
    <row r="45" spans="2:8" ht="94.5" x14ac:dyDescent="0.25">
      <c r="B45" s="262">
        <v>11</v>
      </c>
      <c r="C45" s="263" t="s">
        <v>489</v>
      </c>
      <c r="D45" s="263" t="s">
        <v>490</v>
      </c>
      <c r="E45" s="201" t="s">
        <v>454</v>
      </c>
      <c r="F45" s="123" t="s">
        <v>492</v>
      </c>
      <c r="G45" s="123" t="s">
        <v>491</v>
      </c>
      <c r="H45" s="123" t="s">
        <v>506</v>
      </c>
    </row>
    <row r="46" spans="2:8" ht="78.75" x14ac:dyDescent="0.25">
      <c r="B46" s="262"/>
      <c r="C46" s="263"/>
      <c r="D46" s="263"/>
      <c r="E46" s="201" t="s">
        <v>455</v>
      </c>
      <c r="F46" s="123" t="s">
        <v>507</v>
      </c>
      <c r="G46" s="123" t="s">
        <v>508</v>
      </c>
      <c r="H46" s="123" t="s">
        <v>509</v>
      </c>
    </row>
  </sheetData>
  <mergeCells count="36">
    <mergeCell ref="H35:H37"/>
    <mergeCell ref="B35:B37"/>
    <mergeCell ref="B2:H2"/>
    <mergeCell ref="B3:H3"/>
    <mergeCell ref="B4:H4"/>
    <mergeCell ref="B10:H10"/>
    <mergeCell ref="C30:C31"/>
    <mergeCell ref="B30:B31"/>
    <mergeCell ref="B5:H5"/>
    <mergeCell ref="B7:H7"/>
    <mergeCell ref="B9:H9"/>
    <mergeCell ref="B17:B20"/>
    <mergeCell ref="B12:B14"/>
    <mergeCell ref="C15:C16"/>
    <mergeCell ref="C17:C20"/>
    <mergeCell ref="C12:C14"/>
    <mergeCell ref="D12:D14"/>
    <mergeCell ref="C35:C37"/>
    <mergeCell ref="D35:D37"/>
    <mergeCell ref="C21:C29"/>
    <mergeCell ref="D26:D29"/>
    <mergeCell ref="D30:D31"/>
    <mergeCell ref="C41:C44"/>
    <mergeCell ref="B15:B16"/>
    <mergeCell ref="B45:B46"/>
    <mergeCell ref="C45:C46"/>
    <mergeCell ref="D45:D46"/>
    <mergeCell ref="B21:B29"/>
    <mergeCell ref="B38:B40"/>
    <mergeCell ref="C38:C40"/>
    <mergeCell ref="D38:D40"/>
    <mergeCell ref="B41:B44"/>
    <mergeCell ref="D41:D44"/>
    <mergeCell ref="D33:D34"/>
    <mergeCell ref="C33:C34"/>
    <mergeCell ref="B33:B34"/>
  </mergeCells>
  <pageMargins left="0.7" right="0.7" top="0.75" bottom="0.75" header="0.3" footer="0.3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2:AE39"/>
  <sheetViews>
    <sheetView showGridLines="0" topLeftCell="R1" zoomScale="85" zoomScaleNormal="85" zoomScalePageLayoutView="114" workbookViewId="0">
      <selection activeCell="D21" sqref="D21"/>
    </sheetView>
  </sheetViews>
  <sheetFormatPr defaultColWidth="10.625" defaultRowHeight="15.75" x14ac:dyDescent="0.25"/>
  <cols>
    <col min="1" max="1" width="2.625" style="8" customWidth="1"/>
    <col min="2" max="2" width="24.375" style="8" customWidth="1"/>
    <col min="3" max="3" width="11.75" style="8" customWidth="1"/>
    <col min="4" max="4" width="64.5" style="8" customWidth="1"/>
    <col min="5" max="5" width="5.375" style="8" customWidth="1"/>
    <col min="6" max="6" width="17.375" style="8" customWidth="1"/>
    <col min="7" max="7" width="12.75" style="8" customWidth="1"/>
    <col min="8" max="8" width="55.125" style="8" customWidth="1"/>
    <col min="9" max="9" width="9.5" style="8" customWidth="1"/>
    <col min="10" max="10" width="9.125" style="8" customWidth="1"/>
    <col min="11" max="11" width="21.125" style="8" customWidth="1"/>
    <col min="12" max="12" width="11.625" style="8" customWidth="1"/>
    <col min="13" max="13" width="54.625" style="8" customWidth="1"/>
    <col min="14" max="14" width="10.625" style="8"/>
    <col min="15" max="15" width="20.75" style="8" customWidth="1"/>
    <col min="16" max="16" width="12.375" style="8" customWidth="1"/>
    <col min="17" max="17" width="46.875" style="8" customWidth="1"/>
    <col min="18" max="18" width="12.875" style="8" customWidth="1"/>
    <col min="19" max="19" width="23.5" style="8" customWidth="1"/>
    <col min="20" max="20" width="12.875" style="8" customWidth="1"/>
    <col min="21" max="21" width="34.375" style="8" customWidth="1"/>
    <col min="22" max="22" width="12.875" style="8" customWidth="1"/>
    <col min="23" max="23" width="22.25" style="8" customWidth="1"/>
    <col min="24" max="24" width="10.625" style="8"/>
    <col min="25" max="25" width="39.375" style="8" customWidth="1"/>
    <col min="26" max="26" width="10.625" style="8"/>
    <col min="27" max="27" width="16.875" style="8" customWidth="1"/>
    <col min="28" max="28" width="4.5" style="8" customWidth="1"/>
    <col min="29" max="29" width="33.625" style="8" bestFit="1" customWidth="1"/>
    <col min="30" max="31" width="10.625" style="8" customWidth="1"/>
    <col min="32" max="16384" width="10.625" style="8"/>
  </cols>
  <sheetData>
    <row r="2" spans="1:31" ht="18.75" x14ac:dyDescent="0.25">
      <c r="B2" s="312" t="s">
        <v>253</v>
      </c>
      <c r="C2" s="312"/>
      <c r="D2" s="312"/>
      <c r="E2" s="312"/>
      <c r="F2" s="312"/>
      <c r="G2" s="312"/>
      <c r="H2" s="312"/>
      <c r="I2" s="83"/>
    </row>
    <row r="3" spans="1:31" ht="18.75" x14ac:dyDescent="0.25">
      <c r="B3" s="313" t="s">
        <v>54</v>
      </c>
      <c r="C3" s="313"/>
      <c r="D3" s="313"/>
      <c r="E3" s="313"/>
      <c r="F3" s="313"/>
      <c r="G3" s="313"/>
      <c r="H3" s="313"/>
      <c r="I3" s="84"/>
    </row>
    <row r="4" spans="1:31" ht="18.75" x14ac:dyDescent="0.25">
      <c r="B4" s="313" t="s">
        <v>254</v>
      </c>
      <c r="C4" s="313"/>
      <c r="D4" s="313"/>
      <c r="E4" s="313"/>
      <c r="F4" s="313"/>
      <c r="G4" s="313"/>
      <c r="H4" s="313"/>
      <c r="I4" s="84"/>
    </row>
    <row r="5" spans="1:31" ht="18.75" x14ac:dyDescent="0.25">
      <c r="B5" s="313" t="s">
        <v>256</v>
      </c>
      <c r="C5" s="313"/>
      <c r="D5" s="313"/>
      <c r="E5" s="313"/>
      <c r="F5" s="313"/>
      <c r="G5" s="313"/>
      <c r="H5" s="313"/>
      <c r="I5" s="84"/>
    </row>
    <row r="6" spans="1:31" x14ac:dyDescent="0.25">
      <c r="B6" s="20"/>
      <c r="C6" s="20"/>
      <c r="D6" s="21"/>
      <c r="E6" s="20"/>
      <c r="F6" s="20"/>
      <c r="G6" s="20"/>
      <c r="H6" s="20"/>
      <c r="I6" s="85"/>
    </row>
    <row r="7" spans="1:31" ht="21.75" thickBot="1" x14ac:dyDescent="0.3">
      <c r="B7" s="103" t="s">
        <v>40</v>
      </c>
      <c r="C7" s="103"/>
      <c r="D7" s="103"/>
      <c r="E7" s="103"/>
      <c r="F7" s="103"/>
      <c r="G7" s="103"/>
      <c r="H7" s="103"/>
      <c r="I7" s="98"/>
      <c r="J7" s="98"/>
      <c r="K7" s="98"/>
      <c r="L7" s="98"/>
      <c r="M7" s="98"/>
      <c r="R7" s="62"/>
      <c r="S7" s="62"/>
      <c r="T7" s="62"/>
      <c r="U7" s="62"/>
      <c r="V7" s="62"/>
    </row>
    <row r="8" spans="1:31" ht="21" customHeight="1" x14ac:dyDescent="0.25">
      <c r="C8" s="13"/>
      <c r="D8" s="13"/>
      <c r="F8" s="98"/>
      <c r="G8" s="14"/>
      <c r="H8" s="14"/>
      <c r="I8" s="14"/>
      <c r="K8" s="317" t="s">
        <v>267</v>
      </c>
      <c r="L8" s="317"/>
      <c r="M8" s="317"/>
      <c r="O8" s="317" t="s">
        <v>266</v>
      </c>
      <c r="P8" s="317"/>
      <c r="Q8" s="317"/>
      <c r="R8" s="78"/>
      <c r="S8" s="317" t="s">
        <v>265</v>
      </c>
      <c r="T8" s="317"/>
      <c r="U8" s="317"/>
      <c r="V8" s="78"/>
      <c r="W8" s="300" t="s">
        <v>274</v>
      </c>
      <c r="X8" s="300"/>
      <c r="Y8" s="300"/>
      <c r="AA8" s="300" t="s">
        <v>251</v>
      </c>
      <c r="AB8" s="300"/>
      <c r="AC8" s="300"/>
      <c r="AD8" s="300"/>
      <c r="AE8" s="300"/>
    </row>
    <row r="9" spans="1:31" ht="33.950000000000003" customHeight="1" x14ac:dyDescent="0.25">
      <c r="B9" s="301" t="s">
        <v>519</v>
      </c>
      <c r="C9" s="302"/>
      <c r="D9" s="303"/>
      <c r="E9" s="15"/>
      <c r="F9" s="301" t="s">
        <v>520</v>
      </c>
      <c r="G9" s="302"/>
      <c r="H9" s="303"/>
      <c r="K9" s="301" t="s">
        <v>521</v>
      </c>
      <c r="L9" s="302"/>
      <c r="M9" s="303"/>
      <c r="O9" s="301" t="s">
        <v>522</v>
      </c>
      <c r="P9" s="302"/>
      <c r="Q9" s="303"/>
      <c r="R9" s="79"/>
      <c r="S9" s="314" t="s">
        <v>522</v>
      </c>
      <c r="T9" s="315"/>
      <c r="U9" s="316"/>
      <c r="V9" s="79"/>
      <c r="W9" s="301" t="s">
        <v>523</v>
      </c>
      <c r="X9" s="302"/>
      <c r="Y9" s="303"/>
      <c r="AA9" s="301" t="s">
        <v>268</v>
      </c>
      <c r="AB9" s="302"/>
      <c r="AC9" s="302"/>
      <c r="AD9" s="302"/>
      <c r="AE9" s="303"/>
    </row>
    <row r="10" spans="1:31" ht="15.75" customHeight="1" x14ac:dyDescent="0.25">
      <c r="R10" s="62"/>
      <c r="V10" s="62"/>
    </row>
    <row r="11" spans="1:31" ht="39.950000000000003" customHeight="1" x14ac:dyDescent="0.25">
      <c r="A11" s="16"/>
      <c r="B11" s="76" t="s">
        <v>18</v>
      </c>
      <c r="C11" s="76" t="s">
        <v>23</v>
      </c>
      <c r="D11" s="76" t="s">
        <v>20</v>
      </c>
      <c r="E11" s="1"/>
      <c r="F11" s="76" t="s">
        <v>19</v>
      </c>
      <c r="G11" s="76" t="s">
        <v>23</v>
      </c>
      <c r="H11" s="76" t="s">
        <v>20</v>
      </c>
      <c r="K11" s="97" t="s">
        <v>137</v>
      </c>
      <c r="L11" s="97" t="s">
        <v>23</v>
      </c>
      <c r="M11" s="97" t="s">
        <v>20</v>
      </c>
      <c r="O11" s="76" t="s">
        <v>19</v>
      </c>
      <c r="P11" s="76" t="s">
        <v>23</v>
      </c>
      <c r="Q11" s="76" t="s">
        <v>20</v>
      </c>
      <c r="R11" s="72"/>
      <c r="S11" s="76" t="s">
        <v>19</v>
      </c>
      <c r="T11" s="76" t="s">
        <v>23</v>
      </c>
      <c r="U11" s="76" t="s">
        <v>20</v>
      </c>
      <c r="V11" s="72"/>
      <c r="W11" s="76" t="s">
        <v>19</v>
      </c>
      <c r="X11" s="76" t="s">
        <v>23</v>
      </c>
      <c r="Y11" s="76" t="s">
        <v>20</v>
      </c>
      <c r="AA11" s="81" t="s">
        <v>275</v>
      </c>
      <c r="AB11" s="81" t="s">
        <v>23</v>
      </c>
      <c r="AC11" s="307" t="s">
        <v>20</v>
      </c>
      <c r="AD11" s="308"/>
      <c r="AE11" s="309"/>
    </row>
    <row r="12" spans="1:31" ht="35.1" customHeight="1" x14ac:dyDescent="0.25">
      <c r="B12" s="181" t="s">
        <v>35</v>
      </c>
      <c r="C12" s="181">
        <v>1</v>
      </c>
      <c r="D12" s="200" t="s">
        <v>21</v>
      </c>
      <c r="E12" s="62"/>
      <c r="F12" s="181" t="s">
        <v>35</v>
      </c>
      <c r="G12" s="181">
        <v>1</v>
      </c>
      <c r="H12" s="200" t="s">
        <v>144</v>
      </c>
      <c r="I12" s="71"/>
      <c r="J12" s="62"/>
      <c r="K12" s="181" t="s">
        <v>35</v>
      </c>
      <c r="L12" s="181">
        <v>1</v>
      </c>
      <c r="M12" s="200" t="s">
        <v>144</v>
      </c>
      <c r="O12" s="181" t="s">
        <v>35</v>
      </c>
      <c r="P12" s="181">
        <v>1</v>
      </c>
      <c r="Q12" s="200" t="s">
        <v>144</v>
      </c>
      <c r="R12" s="71"/>
      <c r="S12" s="181" t="s">
        <v>35</v>
      </c>
      <c r="T12" s="181">
        <v>1</v>
      </c>
      <c r="U12" s="200" t="s">
        <v>144</v>
      </c>
      <c r="V12" s="71"/>
      <c r="W12" s="134" t="s">
        <v>35</v>
      </c>
      <c r="X12" s="134">
        <v>1</v>
      </c>
      <c r="Y12" s="28" t="s">
        <v>144</v>
      </c>
      <c r="Z12" s="213"/>
      <c r="AA12" s="134" t="s">
        <v>35</v>
      </c>
      <c r="AB12" s="134">
        <v>1</v>
      </c>
      <c r="AC12" s="304" t="s">
        <v>510</v>
      </c>
      <c r="AD12" s="305"/>
      <c r="AE12" s="306"/>
    </row>
    <row r="13" spans="1:31" ht="35.1" customHeight="1" x14ac:dyDescent="0.25">
      <c r="B13" s="197" t="s">
        <v>16</v>
      </c>
      <c r="C13" s="197">
        <v>1</v>
      </c>
      <c r="D13" s="210" t="s">
        <v>171</v>
      </c>
      <c r="E13" s="62"/>
      <c r="F13" s="197" t="s">
        <v>138</v>
      </c>
      <c r="G13" s="197">
        <v>1</v>
      </c>
      <c r="H13" s="210" t="s">
        <v>105</v>
      </c>
      <c r="I13" s="71"/>
      <c r="J13" s="62"/>
      <c r="K13" s="197" t="s">
        <v>119</v>
      </c>
      <c r="L13" s="197">
        <v>1</v>
      </c>
      <c r="M13" s="210" t="s">
        <v>165</v>
      </c>
      <c r="O13" s="197" t="s">
        <v>138</v>
      </c>
      <c r="P13" s="197">
        <v>1</v>
      </c>
      <c r="Q13" s="210" t="s">
        <v>105</v>
      </c>
      <c r="R13" s="86"/>
      <c r="S13" s="197" t="s">
        <v>138</v>
      </c>
      <c r="T13" s="197">
        <v>1</v>
      </c>
      <c r="U13" s="210" t="s">
        <v>105</v>
      </c>
      <c r="V13" s="86"/>
      <c r="W13" s="209" t="s">
        <v>138</v>
      </c>
      <c r="X13" s="209">
        <v>1</v>
      </c>
      <c r="Y13" s="45" t="s">
        <v>262</v>
      </c>
      <c r="Z13" s="213"/>
      <c r="AA13" s="214">
        <v>0.25</v>
      </c>
      <c r="AB13" s="215">
        <v>0.75</v>
      </c>
      <c r="AC13" s="304" t="s">
        <v>511</v>
      </c>
      <c r="AD13" s="305"/>
      <c r="AE13" s="306"/>
    </row>
    <row r="14" spans="1:31" ht="35.1" customHeight="1" x14ac:dyDescent="0.25">
      <c r="B14" s="181" t="s">
        <v>17</v>
      </c>
      <c r="C14" s="181">
        <v>1.3</v>
      </c>
      <c r="D14" s="200" t="s">
        <v>172</v>
      </c>
      <c r="E14" s="62"/>
      <c r="F14" s="181" t="s">
        <v>139</v>
      </c>
      <c r="G14" s="181">
        <v>1.3</v>
      </c>
      <c r="H14" s="200" t="s">
        <v>512</v>
      </c>
      <c r="I14" s="71"/>
      <c r="J14" s="62"/>
      <c r="K14" s="181" t="s">
        <v>120</v>
      </c>
      <c r="L14" s="181">
        <v>2</v>
      </c>
      <c r="M14" s="200" t="s">
        <v>166</v>
      </c>
      <c r="O14" s="181" t="s">
        <v>139</v>
      </c>
      <c r="P14" s="181">
        <v>1.2</v>
      </c>
      <c r="Q14" s="200" t="s">
        <v>512</v>
      </c>
      <c r="R14" s="86"/>
      <c r="S14" s="181" t="s">
        <v>139</v>
      </c>
      <c r="T14" s="181">
        <v>1.1000000000000001</v>
      </c>
      <c r="U14" s="200" t="s">
        <v>512</v>
      </c>
      <c r="V14" s="86"/>
      <c r="W14" s="134" t="s">
        <v>139</v>
      </c>
      <c r="X14" s="134">
        <v>2</v>
      </c>
      <c r="Y14" s="28" t="s">
        <v>513</v>
      </c>
      <c r="Z14" s="213"/>
      <c r="AA14" s="216">
        <v>0.5</v>
      </c>
      <c r="AB14" s="217">
        <v>0.5</v>
      </c>
      <c r="AC14" s="218" t="s">
        <v>514</v>
      </c>
      <c r="AD14" s="219"/>
      <c r="AE14" s="220"/>
    </row>
    <row r="15" spans="1:31" ht="35.1" customHeight="1" x14ac:dyDescent="0.25">
      <c r="B15" s="197" t="s">
        <v>136</v>
      </c>
      <c r="C15" s="197">
        <v>1.5</v>
      </c>
      <c r="D15" s="210" t="s">
        <v>236</v>
      </c>
      <c r="E15" s="62"/>
      <c r="F15" s="197" t="s">
        <v>140</v>
      </c>
      <c r="G15" s="197">
        <v>1.6</v>
      </c>
      <c r="H15" s="210" t="s">
        <v>106</v>
      </c>
      <c r="I15" s="71"/>
      <c r="J15" s="62"/>
      <c r="K15" s="197" t="s">
        <v>121</v>
      </c>
      <c r="L15" s="197">
        <v>3</v>
      </c>
      <c r="M15" s="210" t="s">
        <v>167</v>
      </c>
      <c r="O15" s="197" t="s">
        <v>140</v>
      </c>
      <c r="P15" s="197">
        <v>1.4</v>
      </c>
      <c r="Q15" s="210" t="s">
        <v>106</v>
      </c>
      <c r="R15" s="86"/>
      <c r="S15" s="197" t="s">
        <v>140</v>
      </c>
      <c r="T15" s="197">
        <v>1.1499999999999999</v>
      </c>
      <c r="U15" s="210" t="s">
        <v>106</v>
      </c>
      <c r="V15" s="86"/>
      <c r="W15" s="209" t="s">
        <v>195</v>
      </c>
      <c r="X15" s="209">
        <v>3</v>
      </c>
      <c r="Y15" s="45" t="s">
        <v>263</v>
      </c>
      <c r="Z15" s="213"/>
      <c r="AA15" s="214">
        <v>0.75</v>
      </c>
      <c r="AB15" s="215">
        <v>0.25</v>
      </c>
      <c r="AC15" s="221" t="s">
        <v>515</v>
      </c>
      <c r="AD15" s="222"/>
      <c r="AE15" s="223"/>
    </row>
    <row r="16" spans="1:31" ht="35.1" customHeight="1" x14ac:dyDescent="0.25">
      <c r="B16" s="195" t="s">
        <v>189</v>
      </c>
      <c r="C16" s="195">
        <v>1.7</v>
      </c>
      <c r="D16" s="45" t="s">
        <v>237</v>
      </c>
      <c r="E16" s="62"/>
      <c r="F16" s="181" t="s">
        <v>141</v>
      </c>
      <c r="G16" s="181">
        <v>1.9</v>
      </c>
      <c r="H16" s="200" t="s">
        <v>107</v>
      </c>
      <c r="I16" s="71"/>
      <c r="J16" s="62"/>
      <c r="K16" s="181" t="s">
        <v>122</v>
      </c>
      <c r="L16" s="181">
        <v>4</v>
      </c>
      <c r="M16" s="200" t="s">
        <v>168</v>
      </c>
      <c r="O16" s="181" t="s">
        <v>141</v>
      </c>
      <c r="P16" s="181">
        <v>1.6</v>
      </c>
      <c r="Q16" s="200" t="s">
        <v>107</v>
      </c>
      <c r="R16" s="86"/>
      <c r="S16" s="181" t="s">
        <v>141</v>
      </c>
      <c r="T16" s="181">
        <v>1.2</v>
      </c>
      <c r="U16" s="200" t="s">
        <v>107</v>
      </c>
      <c r="V16" s="86"/>
      <c r="W16" s="134" t="s">
        <v>196</v>
      </c>
      <c r="X16" s="134">
        <v>3.6</v>
      </c>
      <c r="Y16" s="28" t="s">
        <v>516</v>
      </c>
      <c r="Z16" s="213"/>
      <c r="AA16" s="213"/>
      <c r="AB16" s="213"/>
      <c r="AC16" s="213"/>
      <c r="AD16" s="213"/>
      <c r="AE16" s="213"/>
    </row>
    <row r="17" spans="2:31" ht="35.1" customHeight="1" x14ac:dyDescent="0.25">
      <c r="B17" s="194" t="s">
        <v>204</v>
      </c>
      <c r="C17" s="194">
        <v>1.9</v>
      </c>
      <c r="D17" s="45" t="s">
        <v>238</v>
      </c>
      <c r="E17" s="62"/>
      <c r="F17" s="186" t="s">
        <v>142</v>
      </c>
      <c r="G17" s="186">
        <v>2.1</v>
      </c>
      <c r="H17" s="210" t="s">
        <v>108</v>
      </c>
      <c r="I17" s="71"/>
      <c r="J17" s="62"/>
      <c r="K17" s="197" t="s">
        <v>123</v>
      </c>
      <c r="L17" s="197">
        <v>5</v>
      </c>
      <c r="M17" s="210" t="s">
        <v>169</v>
      </c>
      <c r="O17" s="186" t="s">
        <v>142</v>
      </c>
      <c r="P17" s="197">
        <v>1.8</v>
      </c>
      <c r="Q17" s="210" t="s">
        <v>108</v>
      </c>
      <c r="R17" s="71"/>
      <c r="S17" s="186" t="s">
        <v>142</v>
      </c>
      <c r="T17" s="197">
        <v>1.25</v>
      </c>
      <c r="U17" s="210" t="s">
        <v>108</v>
      </c>
      <c r="V17" s="71"/>
      <c r="W17" s="209" t="s">
        <v>197</v>
      </c>
      <c r="X17" s="209">
        <v>4.5999999999999996</v>
      </c>
      <c r="Y17" s="45" t="s">
        <v>517</v>
      </c>
      <c r="Z17" s="213"/>
      <c r="AA17" s="213"/>
      <c r="AB17" s="213"/>
      <c r="AC17" s="224"/>
      <c r="AD17" s="213"/>
      <c r="AE17" s="213"/>
    </row>
    <row r="18" spans="2:31" ht="33.75" customHeight="1" x14ac:dyDescent="0.25">
      <c r="B18" s="195" t="s">
        <v>205</v>
      </c>
      <c r="C18" s="195">
        <v>2.1</v>
      </c>
      <c r="D18" s="45" t="s">
        <v>518</v>
      </c>
      <c r="E18" s="62"/>
      <c r="F18" s="181" t="s">
        <v>143</v>
      </c>
      <c r="G18" s="181">
        <v>2.4</v>
      </c>
      <c r="H18" s="200" t="s">
        <v>109</v>
      </c>
      <c r="I18" s="71"/>
      <c r="J18" s="62"/>
      <c r="K18" s="181" t="s">
        <v>124</v>
      </c>
      <c r="L18" s="181">
        <v>6</v>
      </c>
      <c r="M18" s="200" t="s">
        <v>170</v>
      </c>
      <c r="O18" s="181" t="s">
        <v>143</v>
      </c>
      <c r="P18" s="181">
        <v>2</v>
      </c>
      <c r="Q18" s="200" t="s">
        <v>109</v>
      </c>
      <c r="R18" s="86"/>
      <c r="S18" s="181" t="s">
        <v>143</v>
      </c>
      <c r="T18" s="181">
        <v>1.3</v>
      </c>
      <c r="U18" s="200" t="s">
        <v>109</v>
      </c>
      <c r="V18" s="86"/>
      <c r="W18" s="209" t="s">
        <v>408</v>
      </c>
      <c r="X18" s="209">
        <v>5.6</v>
      </c>
      <c r="Y18" s="45" t="s">
        <v>409</v>
      </c>
      <c r="Z18" s="213"/>
      <c r="AA18" s="213"/>
      <c r="AB18" s="213"/>
      <c r="AC18" s="213"/>
      <c r="AD18" s="213"/>
      <c r="AE18" s="213"/>
    </row>
    <row r="19" spans="2:31" ht="39" customHeight="1" x14ac:dyDescent="0.35">
      <c r="B19" s="140"/>
      <c r="C19" s="140"/>
      <c r="D19" s="140"/>
      <c r="E19" s="62"/>
      <c r="F19" s="197" t="s">
        <v>124</v>
      </c>
      <c r="G19" s="197">
        <v>2.7</v>
      </c>
      <c r="H19" s="210" t="s">
        <v>145</v>
      </c>
      <c r="I19" s="71"/>
      <c r="J19" s="62"/>
      <c r="K19" s="62"/>
      <c r="L19" s="62"/>
      <c r="M19" s="62"/>
      <c r="O19" s="197" t="s">
        <v>124</v>
      </c>
      <c r="P19" s="197">
        <v>2.1</v>
      </c>
      <c r="Q19" s="210" t="s">
        <v>145</v>
      </c>
      <c r="R19" s="86"/>
      <c r="S19" s="197" t="s">
        <v>124</v>
      </c>
      <c r="T19" s="197">
        <v>1.35</v>
      </c>
      <c r="U19" s="210" t="s">
        <v>145</v>
      </c>
      <c r="V19" s="86"/>
      <c r="W19" s="225"/>
      <c r="X19" s="225"/>
      <c r="Y19" s="225"/>
    </row>
    <row r="20" spans="2:31" ht="26.25" customHeight="1" x14ac:dyDescent="0.35">
      <c r="B20" s="141"/>
      <c r="C20" s="141"/>
      <c r="D20" s="141"/>
      <c r="E20" s="62"/>
      <c r="F20" s="181" t="s">
        <v>125</v>
      </c>
      <c r="G20" s="168">
        <v>3</v>
      </c>
      <c r="H20" s="200" t="s">
        <v>146</v>
      </c>
      <c r="I20" s="71"/>
      <c r="J20" s="62"/>
      <c r="K20" s="62"/>
      <c r="L20" s="62"/>
      <c r="M20" s="62"/>
      <c r="O20" s="181" t="s">
        <v>125</v>
      </c>
      <c r="P20" s="181">
        <v>2.2000000000000002</v>
      </c>
      <c r="Q20" s="200" t="s">
        <v>146</v>
      </c>
      <c r="R20" s="86"/>
      <c r="S20" s="181" t="s">
        <v>125</v>
      </c>
      <c r="T20" s="181">
        <v>1.4</v>
      </c>
      <c r="U20" s="200" t="s">
        <v>146</v>
      </c>
      <c r="V20" s="86"/>
      <c r="W20" s="300" t="s">
        <v>199</v>
      </c>
      <c r="X20" s="300"/>
      <c r="Y20" s="300"/>
      <c r="Z20" s="300"/>
      <c r="AA20" s="300"/>
      <c r="AB20" s="300"/>
      <c r="AC20" s="300"/>
    </row>
    <row r="21" spans="2:31" ht="36" customHeight="1" x14ac:dyDescent="0.35">
      <c r="B21" s="141"/>
      <c r="C21" s="141"/>
      <c r="D21" s="141"/>
      <c r="E21" s="62"/>
      <c r="F21" s="197" t="s">
        <v>126</v>
      </c>
      <c r="G21" s="50">
        <v>3.3</v>
      </c>
      <c r="H21" s="210" t="s">
        <v>147</v>
      </c>
      <c r="I21" s="71"/>
      <c r="J21" s="62"/>
      <c r="K21" s="62"/>
      <c r="L21" s="62"/>
      <c r="M21" s="62"/>
      <c r="O21" s="197" t="s">
        <v>126</v>
      </c>
      <c r="P21" s="197">
        <v>2.2999999999999998</v>
      </c>
      <c r="Q21" s="210" t="s">
        <v>147</v>
      </c>
      <c r="R21" s="86"/>
      <c r="S21" s="197" t="s">
        <v>126</v>
      </c>
      <c r="T21" s="197">
        <v>1.45</v>
      </c>
      <c r="U21" s="210" t="s">
        <v>147</v>
      </c>
      <c r="V21" s="86"/>
      <c r="W21" s="185" t="s">
        <v>260</v>
      </c>
      <c r="X21" s="185" t="s">
        <v>23</v>
      </c>
      <c r="Y21" s="311" t="s">
        <v>20</v>
      </c>
      <c r="Z21" s="311"/>
      <c r="AA21" s="311"/>
      <c r="AB21" s="311"/>
      <c r="AC21" s="311"/>
    </row>
    <row r="22" spans="2:31" ht="36" customHeight="1" x14ac:dyDescent="0.35">
      <c r="B22" s="141"/>
      <c r="C22" s="141"/>
      <c r="D22" s="141"/>
      <c r="E22" s="62"/>
      <c r="F22" s="181" t="s">
        <v>127</v>
      </c>
      <c r="G22" s="168">
        <v>3.6</v>
      </c>
      <c r="H22" s="200" t="s">
        <v>148</v>
      </c>
      <c r="I22" s="71"/>
      <c r="J22" s="62"/>
      <c r="K22" s="62"/>
      <c r="L22" s="62"/>
      <c r="M22" s="62"/>
      <c r="O22" s="181" t="s">
        <v>127</v>
      </c>
      <c r="P22" s="181">
        <v>2.4</v>
      </c>
      <c r="Q22" s="200" t="s">
        <v>148</v>
      </c>
      <c r="R22" s="86"/>
      <c r="S22" s="181" t="s">
        <v>127</v>
      </c>
      <c r="T22" s="181">
        <v>1.5</v>
      </c>
      <c r="U22" s="200" t="s">
        <v>148</v>
      </c>
      <c r="V22" s="86"/>
      <c r="W22" s="181" t="s">
        <v>270</v>
      </c>
      <c r="X22" s="181">
        <v>1</v>
      </c>
      <c r="Y22" s="310" t="s">
        <v>271</v>
      </c>
      <c r="Z22" s="310"/>
      <c r="AA22" s="310"/>
      <c r="AB22" s="310"/>
      <c r="AC22" s="310"/>
    </row>
    <row r="23" spans="2:31" ht="36" customHeight="1" x14ac:dyDescent="0.35">
      <c r="B23" s="141"/>
      <c r="C23" s="141"/>
      <c r="D23" s="141"/>
      <c r="E23" s="62"/>
      <c r="F23" s="197" t="s">
        <v>128</v>
      </c>
      <c r="G23" s="50">
        <v>3.9</v>
      </c>
      <c r="H23" s="210" t="s">
        <v>149</v>
      </c>
      <c r="I23" s="71"/>
      <c r="J23" s="62"/>
      <c r="K23" s="62"/>
      <c r="L23" s="62"/>
      <c r="M23" s="62"/>
      <c r="O23" s="197" t="s">
        <v>128</v>
      </c>
      <c r="P23" s="197">
        <v>2.5</v>
      </c>
      <c r="Q23" s="210" t="s">
        <v>149</v>
      </c>
      <c r="R23" s="86"/>
      <c r="S23" s="197" t="s">
        <v>128</v>
      </c>
      <c r="T23" s="197">
        <v>1.55</v>
      </c>
      <c r="U23" s="210" t="s">
        <v>149</v>
      </c>
      <c r="V23" s="86"/>
      <c r="W23" s="197" t="s">
        <v>259</v>
      </c>
      <c r="X23" s="197">
        <v>0.5</v>
      </c>
      <c r="Y23" s="301" t="s">
        <v>272</v>
      </c>
      <c r="Z23" s="302"/>
      <c r="AA23" s="302"/>
      <c r="AB23" s="302"/>
      <c r="AC23" s="303"/>
    </row>
    <row r="24" spans="2:31" ht="36" customHeight="1" x14ac:dyDescent="0.35">
      <c r="B24" s="141"/>
      <c r="C24" s="141"/>
      <c r="D24" s="141"/>
      <c r="E24" s="62"/>
      <c r="F24" s="181" t="s">
        <v>129</v>
      </c>
      <c r="G24" s="168">
        <v>4.1071428571428603</v>
      </c>
      <c r="H24" s="200" t="s">
        <v>150</v>
      </c>
      <c r="I24" s="71"/>
      <c r="J24" s="62"/>
      <c r="K24" s="62"/>
      <c r="L24" s="62"/>
      <c r="M24" s="62"/>
      <c r="O24" s="181" t="s">
        <v>129</v>
      </c>
      <c r="P24" s="181">
        <v>2.6</v>
      </c>
      <c r="Q24" s="200" t="s">
        <v>150</v>
      </c>
      <c r="R24" s="86"/>
      <c r="S24" s="181" t="s">
        <v>129</v>
      </c>
      <c r="T24" s="181">
        <v>1.6</v>
      </c>
      <c r="U24" s="200" t="s">
        <v>150</v>
      </c>
      <c r="V24" s="86"/>
      <c r="W24" s="181" t="s">
        <v>258</v>
      </c>
      <c r="X24" s="181">
        <v>1</v>
      </c>
      <c r="Y24" s="310" t="s">
        <v>273</v>
      </c>
      <c r="Z24" s="310"/>
      <c r="AA24" s="310"/>
      <c r="AB24" s="310"/>
      <c r="AC24" s="310"/>
    </row>
    <row r="25" spans="2:31" ht="36" customHeight="1" x14ac:dyDescent="0.35">
      <c r="B25" s="141"/>
      <c r="C25" s="141"/>
      <c r="D25" s="141"/>
      <c r="E25" s="62"/>
      <c r="F25" s="197" t="s">
        <v>130</v>
      </c>
      <c r="G25" s="63">
        <v>4.3880952380952403</v>
      </c>
      <c r="H25" s="210" t="s">
        <v>151</v>
      </c>
      <c r="I25" s="71"/>
      <c r="J25" s="62"/>
      <c r="K25" s="62"/>
      <c r="L25" s="62"/>
      <c r="M25" s="62"/>
      <c r="O25" s="197" t="s">
        <v>130</v>
      </c>
      <c r="P25" s="197">
        <v>2.7</v>
      </c>
      <c r="Q25" s="210" t="s">
        <v>151</v>
      </c>
      <c r="R25" s="86"/>
      <c r="S25" s="197" t="s">
        <v>130</v>
      </c>
      <c r="T25" s="197">
        <v>1.65</v>
      </c>
      <c r="U25" s="210" t="s">
        <v>151</v>
      </c>
      <c r="V25" s="86"/>
      <c r="W25" s="197" t="s">
        <v>359</v>
      </c>
      <c r="X25" s="197">
        <v>2</v>
      </c>
      <c r="Y25" s="301" t="s">
        <v>360</v>
      </c>
      <c r="Z25" s="302"/>
      <c r="AA25" s="302"/>
      <c r="AB25" s="302"/>
      <c r="AC25" s="303"/>
      <c r="AD25" s="86"/>
    </row>
    <row r="26" spans="2:31" ht="36" customHeight="1" x14ac:dyDescent="0.35">
      <c r="B26" s="141"/>
      <c r="C26" s="141"/>
      <c r="D26" s="141"/>
      <c r="E26" s="62"/>
      <c r="F26" s="181" t="s">
        <v>131</v>
      </c>
      <c r="G26" s="168">
        <v>4.6690476190476202</v>
      </c>
      <c r="H26" s="200" t="s">
        <v>152</v>
      </c>
      <c r="I26" s="71"/>
      <c r="J26" s="62"/>
      <c r="K26" s="62"/>
      <c r="L26" s="62"/>
      <c r="M26" s="62"/>
      <c r="O26" s="181" t="s">
        <v>131</v>
      </c>
      <c r="P26" s="181">
        <v>2.8</v>
      </c>
      <c r="Q26" s="200" t="s">
        <v>152</v>
      </c>
      <c r="R26" s="86"/>
      <c r="S26" s="181" t="s">
        <v>131</v>
      </c>
      <c r="T26" s="181">
        <v>1.7</v>
      </c>
      <c r="U26" s="200" t="s">
        <v>152</v>
      </c>
      <c r="V26" s="86"/>
      <c r="W26" s="86"/>
      <c r="X26" s="86"/>
      <c r="Y26" s="86"/>
      <c r="Z26" s="86"/>
      <c r="AA26" s="86"/>
      <c r="AB26" s="86"/>
      <c r="AC26" s="86"/>
      <c r="AD26" s="86"/>
    </row>
    <row r="27" spans="2:31" ht="36" customHeight="1" x14ac:dyDescent="0.35">
      <c r="B27" s="141"/>
      <c r="C27" s="141"/>
      <c r="D27" s="141"/>
      <c r="E27" s="62"/>
      <c r="F27" s="197" t="s">
        <v>132</v>
      </c>
      <c r="G27" s="50">
        <v>4.95</v>
      </c>
      <c r="H27" s="210" t="s">
        <v>153</v>
      </c>
      <c r="I27" s="71"/>
      <c r="J27" s="62"/>
      <c r="K27" s="62"/>
      <c r="L27" s="62"/>
      <c r="M27" s="62"/>
      <c r="O27" s="197" t="s">
        <v>132</v>
      </c>
      <c r="P27" s="197">
        <v>2.9</v>
      </c>
      <c r="Q27" s="210" t="s">
        <v>153</v>
      </c>
      <c r="R27" s="86"/>
      <c r="S27" s="197" t="s">
        <v>132</v>
      </c>
      <c r="T27" s="197">
        <v>1.75</v>
      </c>
      <c r="U27" s="210" t="s">
        <v>153</v>
      </c>
      <c r="V27" s="86"/>
      <c r="W27" s="86"/>
      <c r="X27" s="86"/>
      <c r="Y27" s="86"/>
      <c r="Z27" s="86"/>
      <c r="AA27" s="86"/>
      <c r="AB27" s="86"/>
      <c r="AC27" s="86"/>
      <c r="AD27" s="86"/>
    </row>
    <row r="28" spans="2:31" ht="36" customHeight="1" x14ac:dyDescent="0.35">
      <c r="B28" s="141"/>
      <c r="C28" s="141"/>
      <c r="D28" s="141"/>
      <c r="E28" s="62"/>
      <c r="F28" s="181" t="s">
        <v>133</v>
      </c>
      <c r="G28" s="168">
        <v>5.3</v>
      </c>
      <c r="H28" s="200" t="s">
        <v>154</v>
      </c>
      <c r="I28" s="71"/>
      <c r="J28" s="62"/>
      <c r="K28" s="62"/>
      <c r="L28" s="62"/>
      <c r="M28" s="62"/>
      <c r="O28" s="181" t="s">
        <v>133</v>
      </c>
      <c r="P28" s="181">
        <v>3</v>
      </c>
      <c r="Q28" s="200" t="s">
        <v>154</v>
      </c>
      <c r="R28" s="86"/>
      <c r="S28" s="181" t="s">
        <v>133</v>
      </c>
      <c r="T28" s="181">
        <v>1.8</v>
      </c>
      <c r="U28" s="200" t="s">
        <v>154</v>
      </c>
      <c r="V28" s="86"/>
      <c r="W28" s="86"/>
      <c r="X28" s="86"/>
      <c r="Y28" s="86"/>
      <c r="Z28" s="86"/>
      <c r="AA28" s="86"/>
      <c r="AB28" s="86"/>
      <c r="AC28" s="86"/>
      <c r="AD28" s="86"/>
    </row>
    <row r="29" spans="2:31" ht="36" customHeight="1" x14ac:dyDescent="0.35">
      <c r="B29" s="141"/>
      <c r="C29" s="141"/>
      <c r="D29" s="141"/>
      <c r="E29" s="62"/>
      <c r="F29" s="197" t="s">
        <v>110</v>
      </c>
      <c r="G29" s="50">
        <v>5.6</v>
      </c>
      <c r="H29" s="210" t="s">
        <v>155</v>
      </c>
      <c r="I29" s="71"/>
      <c r="J29" s="62"/>
      <c r="K29" s="62"/>
      <c r="L29" s="62"/>
      <c r="M29" s="62"/>
      <c r="O29" s="197" t="s">
        <v>110</v>
      </c>
      <c r="P29" s="197">
        <v>3.05</v>
      </c>
      <c r="Q29" s="210" t="s">
        <v>155</v>
      </c>
      <c r="R29" s="86"/>
      <c r="S29" s="197" t="s">
        <v>110</v>
      </c>
      <c r="T29" s="197">
        <v>1.85</v>
      </c>
      <c r="U29" s="210" t="s">
        <v>155</v>
      </c>
      <c r="V29" s="86"/>
      <c r="W29" s="86"/>
      <c r="X29" s="86"/>
      <c r="Y29" s="86"/>
      <c r="Z29" s="86"/>
      <c r="AA29" s="86"/>
      <c r="AB29" s="86"/>
      <c r="AC29" s="86"/>
      <c r="AD29" s="86"/>
    </row>
    <row r="30" spans="2:31" ht="36" customHeight="1" x14ac:dyDescent="0.35">
      <c r="B30" s="141"/>
      <c r="C30" s="141"/>
      <c r="D30" s="141"/>
      <c r="E30" s="62"/>
      <c r="F30" s="181" t="s">
        <v>111</v>
      </c>
      <c r="G30" s="168">
        <v>5.9</v>
      </c>
      <c r="H30" s="200" t="s">
        <v>156</v>
      </c>
      <c r="I30" s="71"/>
      <c r="J30" s="62"/>
      <c r="K30" s="62"/>
      <c r="L30" s="62"/>
      <c r="M30" s="62"/>
      <c r="O30" s="181" t="s">
        <v>111</v>
      </c>
      <c r="P30" s="181">
        <v>3.1</v>
      </c>
      <c r="Q30" s="200" t="s">
        <v>156</v>
      </c>
      <c r="R30" s="86"/>
      <c r="S30" s="181" t="s">
        <v>111</v>
      </c>
      <c r="T30" s="181">
        <v>1.9</v>
      </c>
      <c r="U30" s="200" t="s">
        <v>156</v>
      </c>
      <c r="V30" s="86"/>
      <c r="W30" s="86"/>
      <c r="X30" s="86"/>
      <c r="Y30" s="86"/>
      <c r="Z30" s="86"/>
      <c r="AA30" s="86"/>
      <c r="AB30" s="86"/>
      <c r="AC30" s="86"/>
      <c r="AD30" s="86"/>
    </row>
    <row r="31" spans="2:31" ht="36" customHeight="1" x14ac:dyDescent="0.35">
      <c r="B31" s="141"/>
      <c r="C31" s="141"/>
      <c r="D31" s="141"/>
      <c r="E31" s="62"/>
      <c r="F31" s="197" t="s">
        <v>112</v>
      </c>
      <c r="G31" s="50">
        <v>6.0738095238095298</v>
      </c>
      <c r="H31" s="210" t="s">
        <v>157</v>
      </c>
      <c r="I31" s="71"/>
      <c r="J31" s="62"/>
      <c r="K31" s="62"/>
      <c r="L31" s="62"/>
      <c r="M31" s="62"/>
      <c r="O31" s="197" t="s">
        <v>112</v>
      </c>
      <c r="P31" s="197">
        <v>3.15</v>
      </c>
      <c r="Q31" s="210" t="s">
        <v>157</v>
      </c>
      <c r="R31" s="86"/>
      <c r="S31" s="197" t="s">
        <v>112</v>
      </c>
      <c r="T31" s="197">
        <v>1.95</v>
      </c>
      <c r="U31" s="210" t="s">
        <v>157</v>
      </c>
      <c r="V31" s="86"/>
    </row>
    <row r="32" spans="2:31" ht="36" customHeight="1" x14ac:dyDescent="0.35">
      <c r="B32" s="141"/>
      <c r="C32" s="141"/>
      <c r="D32" s="141"/>
      <c r="E32" s="62"/>
      <c r="F32" s="181" t="s">
        <v>113</v>
      </c>
      <c r="G32" s="168">
        <v>6.3</v>
      </c>
      <c r="H32" s="200" t="s">
        <v>158</v>
      </c>
      <c r="I32" s="71"/>
      <c r="J32" s="62"/>
      <c r="K32" s="62"/>
      <c r="L32" s="62"/>
      <c r="M32" s="62"/>
      <c r="O32" s="181" t="s">
        <v>113</v>
      </c>
      <c r="P32" s="181">
        <v>3.2</v>
      </c>
      <c r="Q32" s="200" t="s">
        <v>158</v>
      </c>
      <c r="R32" s="86"/>
      <c r="S32" s="181" t="s">
        <v>113</v>
      </c>
      <c r="T32" s="181">
        <v>2</v>
      </c>
      <c r="U32" s="200" t="s">
        <v>158</v>
      </c>
      <c r="V32" s="86"/>
    </row>
    <row r="33" spans="2:25" ht="36" customHeight="1" x14ac:dyDescent="0.35">
      <c r="B33" s="141"/>
      <c r="C33" s="141"/>
      <c r="D33" s="141"/>
      <c r="E33" s="62"/>
      <c r="F33" s="197" t="s">
        <v>114</v>
      </c>
      <c r="G33" s="63">
        <v>6.6357142857142897</v>
      </c>
      <c r="H33" s="210" t="s">
        <v>159</v>
      </c>
      <c r="I33" s="71"/>
      <c r="J33" s="62"/>
      <c r="K33" s="62"/>
      <c r="L33" s="62"/>
      <c r="M33" s="62"/>
      <c r="O33" s="197" t="s">
        <v>114</v>
      </c>
      <c r="P33" s="197">
        <v>3.25</v>
      </c>
      <c r="Q33" s="210" t="s">
        <v>159</v>
      </c>
      <c r="R33" s="86"/>
      <c r="S33" s="197" t="s">
        <v>114</v>
      </c>
      <c r="T33" s="197">
        <v>2.0499999999999998</v>
      </c>
      <c r="U33" s="210" t="s">
        <v>159</v>
      </c>
      <c r="V33" s="86"/>
    </row>
    <row r="34" spans="2:25" ht="36" customHeight="1" x14ac:dyDescent="0.35">
      <c r="B34" s="141"/>
      <c r="C34" s="141"/>
      <c r="D34" s="141"/>
      <c r="E34" s="62"/>
      <c r="F34" s="181" t="s">
        <v>115</v>
      </c>
      <c r="G34" s="168">
        <v>6.9166666666666696</v>
      </c>
      <c r="H34" s="200" t="s">
        <v>160</v>
      </c>
      <c r="I34" s="71"/>
      <c r="J34" s="62"/>
      <c r="K34" s="62"/>
      <c r="L34" s="62"/>
      <c r="M34" s="62"/>
      <c r="O34" s="181" t="s">
        <v>115</v>
      </c>
      <c r="P34" s="181">
        <v>3.3</v>
      </c>
      <c r="Q34" s="200" t="s">
        <v>160</v>
      </c>
      <c r="R34" s="86"/>
      <c r="S34" s="181" t="s">
        <v>115</v>
      </c>
      <c r="T34" s="181">
        <v>2.1</v>
      </c>
      <c r="U34" s="200" t="s">
        <v>160</v>
      </c>
      <c r="V34" s="86"/>
    </row>
    <row r="35" spans="2:25" ht="36" customHeight="1" x14ac:dyDescent="0.35">
      <c r="B35" s="141"/>
      <c r="C35" s="141"/>
      <c r="D35" s="141"/>
      <c r="E35" s="62"/>
      <c r="F35" s="197" t="s">
        <v>116</v>
      </c>
      <c r="G35" s="50">
        <v>7.1</v>
      </c>
      <c r="H35" s="210" t="s">
        <v>161</v>
      </c>
      <c r="I35" s="71"/>
      <c r="J35" s="62"/>
      <c r="K35" s="62"/>
      <c r="L35" s="62"/>
      <c r="M35" s="62"/>
      <c r="O35" s="197" t="s">
        <v>116</v>
      </c>
      <c r="P35" s="197">
        <v>3.35</v>
      </c>
      <c r="Q35" s="210" t="s">
        <v>161</v>
      </c>
      <c r="R35" s="86"/>
      <c r="S35" s="197" t="s">
        <v>116</v>
      </c>
      <c r="T35" s="197">
        <v>2.15</v>
      </c>
      <c r="U35" s="210" t="s">
        <v>161</v>
      </c>
      <c r="V35" s="86"/>
    </row>
    <row r="36" spans="2:25" ht="36" customHeight="1" x14ac:dyDescent="0.35">
      <c r="B36" s="141"/>
      <c r="C36" s="141"/>
      <c r="D36" s="141"/>
      <c r="E36" s="62"/>
      <c r="F36" s="181" t="s">
        <v>117</v>
      </c>
      <c r="G36" s="168">
        <v>7.3</v>
      </c>
      <c r="H36" s="200" t="s">
        <v>162</v>
      </c>
      <c r="I36" s="71"/>
      <c r="J36" s="62"/>
      <c r="K36" s="62"/>
      <c r="L36" s="62"/>
      <c r="M36" s="62"/>
      <c r="O36" s="181" t="s">
        <v>117</v>
      </c>
      <c r="P36" s="181">
        <v>3.4</v>
      </c>
      <c r="Q36" s="200" t="s">
        <v>162</v>
      </c>
      <c r="R36" s="86"/>
      <c r="S36" s="181" t="s">
        <v>117</v>
      </c>
      <c r="T36" s="181">
        <v>2.2000000000000002</v>
      </c>
      <c r="U36" s="200" t="s">
        <v>162</v>
      </c>
      <c r="V36" s="86"/>
    </row>
    <row r="37" spans="2:25" ht="47.25" x14ac:dyDescent="0.25">
      <c r="B37" s="62"/>
      <c r="C37" s="62"/>
      <c r="D37" s="62"/>
      <c r="E37" s="62"/>
      <c r="F37" s="197" t="s">
        <v>118</v>
      </c>
      <c r="G37" s="50">
        <v>7.6</v>
      </c>
      <c r="H37" s="210" t="s">
        <v>163</v>
      </c>
      <c r="I37" s="71"/>
      <c r="J37" s="62"/>
      <c r="K37" s="62"/>
      <c r="L37" s="62"/>
      <c r="M37" s="62"/>
      <c r="O37" s="197" t="s">
        <v>118</v>
      </c>
      <c r="P37" s="197">
        <v>3.45</v>
      </c>
      <c r="Q37" s="210" t="s">
        <v>163</v>
      </c>
      <c r="R37" s="86"/>
      <c r="S37" s="197" t="s">
        <v>118</v>
      </c>
      <c r="T37" s="197">
        <v>2.25</v>
      </c>
      <c r="U37" s="210" t="s">
        <v>163</v>
      </c>
      <c r="V37" s="86"/>
    </row>
    <row r="38" spans="2:25" ht="47.25" x14ac:dyDescent="0.25">
      <c r="B38" s="62"/>
      <c r="C38" s="62"/>
      <c r="D38" s="62"/>
      <c r="E38" s="62"/>
      <c r="F38" s="181" t="s">
        <v>134</v>
      </c>
      <c r="G38" s="168">
        <v>7.9</v>
      </c>
      <c r="H38" s="200" t="s">
        <v>164</v>
      </c>
      <c r="I38" s="71"/>
      <c r="J38" s="62"/>
      <c r="K38" s="62"/>
      <c r="L38" s="62"/>
      <c r="M38" s="62"/>
      <c r="O38" s="181" t="s">
        <v>134</v>
      </c>
      <c r="P38" s="181">
        <v>3.5</v>
      </c>
      <c r="Q38" s="200" t="s">
        <v>164</v>
      </c>
      <c r="R38" s="86"/>
      <c r="S38" s="181" t="s">
        <v>134</v>
      </c>
      <c r="T38" s="181">
        <v>2.2999999999999998</v>
      </c>
      <c r="U38" s="200" t="s">
        <v>164</v>
      </c>
      <c r="V38" s="86"/>
      <c r="W38" s="225"/>
      <c r="X38" s="225"/>
      <c r="Y38" s="225"/>
    </row>
    <row r="39" spans="2:25" x14ac:dyDescent="0.25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R39" s="62"/>
      <c r="V39" s="62"/>
    </row>
  </sheetData>
  <mergeCells count="26">
    <mergeCell ref="B2:H2"/>
    <mergeCell ref="B3:H3"/>
    <mergeCell ref="B4:H4"/>
    <mergeCell ref="B5:H5"/>
    <mergeCell ref="S9:U9"/>
    <mergeCell ref="B9:D9"/>
    <mergeCell ref="F9:H9"/>
    <mergeCell ref="K8:M8"/>
    <mergeCell ref="K9:M9"/>
    <mergeCell ref="O9:Q9"/>
    <mergeCell ref="O8:Q8"/>
    <mergeCell ref="S8:U8"/>
    <mergeCell ref="Y25:AC25"/>
    <mergeCell ref="Y22:AC22"/>
    <mergeCell ref="Y23:AC23"/>
    <mergeCell ref="Y24:AC24"/>
    <mergeCell ref="W20:AC20"/>
    <mergeCell ref="Y21:AC21"/>
    <mergeCell ref="AA8:AC8"/>
    <mergeCell ref="AA9:AE9"/>
    <mergeCell ref="AC13:AE13"/>
    <mergeCell ref="AC12:AE12"/>
    <mergeCell ref="W9:Y9"/>
    <mergeCell ref="W8:Y8"/>
    <mergeCell ref="AD8:AE8"/>
    <mergeCell ref="AC11:AE11"/>
  </mergeCells>
  <pageMargins left="0.7" right="0.7" top="0.75" bottom="0.75" header="0.3" footer="0.3"/>
  <pageSetup paperSize="9" orientation="portrait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2:AC149"/>
  <sheetViews>
    <sheetView showGridLines="0" zoomScale="85" zoomScaleNormal="85" zoomScalePageLayoutView="114" workbookViewId="0">
      <selection activeCell="B39" sqref="B39"/>
    </sheetView>
  </sheetViews>
  <sheetFormatPr defaultColWidth="10.625" defaultRowHeight="15.75" x14ac:dyDescent="0.25"/>
  <cols>
    <col min="1" max="1" width="2.625" style="8" customWidth="1"/>
    <col min="2" max="2" width="29.375" style="8" customWidth="1"/>
    <col min="3" max="3" width="24" style="8" customWidth="1"/>
    <col min="4" max="4" width="67.875" style="8" customWidth="1"/>
    <col min="5" max="5" width="12.5" style="115" customWidth="1"/>
    <col min="6" max="6" width="5.25" style="8" customWidth="1"/>
    <col min="7" max="7" width="27.75" style="8" customWidth="1"/>
    <col min="8" max="8" width="19.75" style="8" customWidth="1"/>
    <col min="9" max="9" width="27.25" style="8" customWidth="1"/>
    <col min="10" max="10" width="18.125" style="8" customWidth="1"/>
    <col min="11" max="11" width="20" style="8" customWidth="1"/>
    <col min="12" max="12" width="30" style="8" bestFit="1" customWidth="1"/>
    <col min="13" max="13" width="11.5" style="8" customWidth="1"/>
    <col min="14" max="14" width="12.875" style="8" customWidth="1"/>
    <col min="15" max="15" width="34.375" style="8" customWidth="1"/>
    <col min="16" max="16" width="12.875" style="8" customWidth="1"/>
    <col min="17" max="17" width="22.25" style="8" customWidth="1"/>
    <col min="18" max="18" width="10.625" style="8"/>
    <col min="19" max="19" width="39.375" style="8" customWidth="1"/>
    <col min="20" max="20" width="10.625" style="8"/>
    <col min="21" max="21" width="16.875" style="8" customWidth="1"/>
    <col min="22" max="22" width="11.75" style="8" bestFit="1" customWidth="1"/>
    <col min="23" max="23" width="43.5" style="8" customWidth="1"/>
    <col min="24" max="25" width="10.625" style="8" customWidth="1"/>
    <col min="26" max="16384" width="10.625" style="8"/>
  </cols>
  <sheetData>
    <row r="2" spans="2:29" ht="18.75" x14ac:dyDescent="0.25">
      <c r="B2" s="312" t="s">
        <v>253</v>
      </c>
      <c r="C2" s="312"/>
      <c r="D2" s="312"/>
      <c r="E2" s="312"/>
    </row>
    <row r="3" spans="2:29" ht="18.75" x14ac:dyDescent="0.25">
      <c r="B3" s="313" t="s">
        <v>54</v>
      </c>
      <c r="C3" s="313"/>
      <c r="D3" s="313"/>
      <c r="E3" s="313"/>
    </row>
    <row r="4" spans="2:29" ht="18.75" x14ac:dyDescent="0.25">
      <c r="B4" s="313" t="s">
        <v>254</v>
      </c>
      <c r="C4" s="313"/>
      <c r="D4" s="313"/>
      <c r="E4" s="313"/>
    </row>
    <row r="5" spans="2:29" ht="18.75" x14ac:dyDescent="0.25">
      <c r="B5" s="313" t="s">
        <v>256</v>
      </c>
      <c r="C5" s="313"/>
      <c r="D5" s="313"/>
      <c r="E5" s="313"/>
    </row>
    <row r="6" spans="2:29" x14ac:dyDescent="0.25">
      <c r="B6" s="107"/>
      <c r="C6" s="107"/>
      <c r="D6" s="21"/>
      <c r="E6" s="117"/>
    </row>
    <row r="7" spans="2:29" ht="21.75" thickBot="1" x14ac:dyDescent="0.3">
      <c r="B7" s="103" t="s">
        <v>311</v>
      </c>
      <c r="C7" s="103"/>
      <c r="D7" s="103"/>
      <c r="E7" s="118"/>
      <c r="F7" s="198"/>
      <c r="G7" s="198"/>
      <c r="L7" s="62"/>
      <c r="M7" s="62"/>
      <c r="N7" s="62"/>
      <c r="O7" s="62"/>
      <c r="P7" s="62"/>
    </row>
    <row r="8" spans="2:29" ht="21" x14ac:dyDescent="0.25">
      <c r="C8" s="13"/>
      <c r="D8" s="13"/>
      <c r="F8" s="320"/>
      <c r="G8" s="320"/>
      <c r="H8" s="108"/>
      <c r="I8" s="320"/>
      <c r="J8" s="320"/>
      <c r="K8" s="320"/>
      <c r="L8" s="187"/>
      <c r="M8" s="320"/>
      <c r="N8" s="320"/>
      <c r="O8" s="320"/>
      <c r="P8" s="187"/>
      <c r="Q8" s="320"/>
      <c r="R8" s="320"/>
      <c r="S8" s="320"/>
      <c r="T8" s="108"/>
      <c r="U8" s="320"/>
      <c r="V8" s="320"/>
      <c r="W8" s="320"/>
      <c r="X8" s="320"/>
      <c r="Y8" s="320"/>
      <c r="Z8" s="108"/>
      <c r="AA8" s="108"/>
      <c r="AB8" s="108"/>
      <c r="AC8" s="108"/>
    </row>
    <row r="9" spans="2:29" ht="21" x14ac:dyDescent="0.25">
      <c r="B9" s="314" t="s">
        <v>327</v>
      </c>
      <c r="C9" s="315"/>
      <c r="D9" s="316"/>
      <c r="F9" s="187"/>
      <c r="G9" s="187"/>
      <c r="H9" s="108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08"/>
      <c r="U9" s="187"/>
      <c r="V9" s="187"/>
      <c r="W9" s="187"/>
      <c r="X9" s="187"/>
      <c r="Y9" s="187"/>
      <c r="Z9" s="108"/>
      <c r="AA9" s="108"/>
      <c r="AB9" s="108"/>
      <c r="AC9" s="108"/>
    </row>
    <row r="10" spans="2:29" ht="21" x14ac:dyDescent="0.25">
      <c r="B10" s="70" t="s">
        <v>190</v>
      </c>
      <c r="C10" s="70" t="s">
        <v>23</v>
      </c>
      <c r="D10" s="70" t="s">
        <v>20</v>
      </c>
      <c r="F10" s="187"/>
      <c r="G10" s="187"/>
      <c r="H10" s="108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08"/>
      <c r="U10" s="187"/>
      <c r="V10" s="187"/>
      <c r="W10" s="187"/>
      <c r="X10" s="187"/>
      <c r="Y10" s="187"/>
      <c r="Z10" s="108"/>
      <c r="AA10" s="108"/>
      <c r="AB10" s="108"/>
      <c r="AC10" s="108"/>
    </row>
    <row r="11" spans="2:29" ht="21" x14ac:dyDescent="0.25">
      <c r="B11" s="181" t="s">
        <v>35</v>
      </c>
      <c r="C11" s="181">
        <v>0</v>
      </c>
      <c r="D11" s="200" t="s">
        <v>144</v>
      </c>
      <c r="F11" s="187"/>
      <c r="G11" s="187"/>
      <c r="H11" s="108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08"/>
      <c r="U11" s="187"/>
      <c r="V11" s="187"/>
      <c r="W11" s="187"/>
      <c r="X11" s="187"/>
      <c r="Y11" s="187"/>
      <c r="Z11" s="108"/>
      <c r="AA11" s="108"/>
      <c r="AB11" s="108"/>
      <c r="AC11" s="108"/>
    </row>
    <row r="12" spans="2:29" ht="21" x14ac:dyDescent="0.25">
      <c r="B12" s="197">
        <v>1</v>
      </c>
      <c r="C12" s="197">
        <v>1</v>
      </c>
      <c r="D12" s="210" t="s">
        <v>191</v>
      </c>
      <c r="F12" s="187"/>
      <c r="G12" s="187"/>
      <c r="H12" s="108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08"/>
      <c r="U12" s="187"/>
      <c r="V12" s="187"/>
      <c r="W12" s="187"/>
      <c r="X12" s="187"/>
      <c r="Y12" s="187"/>
      <c r="Z12" s="108"/>
      <c r="AA12" s="108"/>
      <c r="AB12" s="108"/>
      <c r="AC12" s="108"/>
    </row>
    <row r="13" spans="2:29" ht="21" x14ac:dyDescent="0.25">
      <c r="B13" s="181">
        <v>2</v>
      </c>
      <c r="C13" s="181">
        <v>2</v>
      </c>
      <c r="D13" s="200" t="s">
        <v>192</v>
      </c>
      <c r="F13" s="187"/>
      <c r="G13" s="187"/>
      <c r="H13" s="108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08"/>
      <c r="U13" s="187"/>
      <c r="V13" s="187"/>
      <c r="W13" s="187"/>
      <c r="X13" s="187"/>
      <c r="Y13" s="187"/>
      <c r="Z13" s="108"/>
      <c r="AA13" s="108"/>
      <c r="AB13" s="108"/>
      <c r="AC13" s="108"/>
    </row>
    <row r="14" spans="2:29" ht="21" x14ac:dyDescent="0.25">
      <c r="B14" s="197">
        <v>3</v>
      </c>
      <c r="C14" s="197">
        <v>3</v>
      </c>
      <c r="D14" s="210" t="s">
        <v>193</v>
      </c>
      <c r="F14" s="187"/>
      <c r="G14" s="187"/>
      <c r="H14" s="108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08"/>
      <c r="U14" s="187"/>
      <c r="V14" s="187"/>
      <c r="W14" s="187"/>
      <c r="X14" s="187"/>
      <c r="Y14" s="187"/>
      <c r="Z14" s="108"/>
      <c r="AA14" s="108"/>
      <c r="AB14" s="108"/>
      <c r="AC14" s="108"/>
    </row>
    <row r="15" spans="2:29" ht="21" x14ac:dyDescent="0.25">
      <c r="B15" s="181">
        <v>4</v>
      </c>
      <c r="C15" s="181">
        <v>4</v>
      </c>
      <c r="D15" s="200" t="s">
        <v>194</v>
      </c>
      <c r="F15" s="187"/>
      <c r="G15" s="187"/>
      <c r="H15" s="108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08"/>
      <c r="U15" s="187"/>
      <c r="V15" s="187"/>
      <c r="W15" s="187"/>
      <c r="X15" s="187"/>
      <c r="Y15" s="187"/>
      <c r="Z15" s="108"/>
      <c r="AA15" s="108"/>
      <c r="AB15" s="108"/>
      <c r="AC15" s="108"/>
    </row>
    <row r="16" spans="2:29" ht="21" x14ac:dyDescent="0.25">
      <c r="B16" s="319" t="s">
        <v>401</v>
      </c>
      <c r="C16" s="319"/>
      <c r="D16" s="319"/>
      <c r="F16" s="187"/>
      <c r="G16" s="187"/>
      <c r="H16" s="108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08"/>
      <c r="U16" s="187"/>
      <c r="V16" s="187"/>
      <c r="W16" s="187"/>
      <c r="X16" s="187"/>
      <c r="Y16" s="187"/>
      <c r="Z16" s="108"/>
      <c r="AA16" s="108"/>
      <c r="AB16" s="108"/>
      <c r="AC16" s="108"/>
    </row>
    <row r="17" spans="1:29" ht="21" x14ac:dyDescent="0.25">
      <c r="C17" s="13"/>
      <c r="D17" s="13"/>
      <c r="F17" s="187"/>
      <c r="G17" s="187"/>
      <c r="H17" s="108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08"/>
      <c r="U17" s="187"/>
      <c r="V17" s="187"/>
      <c r="W17" s="187"/>
      <c r="X17" s="187"/>
      <c r="Y17" s="187"/>
      <c r="Z17" s="108"/>
      <c r="AA17" s="108"/>
      <c r="AB17" s="108"/>
      <c r="AC17" s="108"/>
    </row>
    <row r="18" spans="1:29" ht="21" x14ac:dyDescent="0.25">
      <c r="B18" s="314" t="s">
        <v>328</v>
      </c>
      <c r="C18" s="315"/>
      <c r="D18" s="316"/>
      <c r="F18" s="187"/>
      <c r="G18" s="187"/>
      <c r="H18" s="108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08"/>
      <c r="U18" s="187"/>
      <c r="V18" s="187"/>
      <c r="W18" s="187"/>
      <c r="X18" s="187"/>
      <c r="Y18" s="187"/>
      <c r="Z18" s="108"/>
      <c r="AA18" s="108"/>
      <c r="AB18" s="108"/>
      <c r="AC18" s="108"/>
    </row>
    <row r="19" spans="1:29" ht="21" x14ac:dyDescent="0.25">
      <c r="B19" s="70" t="s">
        <v>260</v>
      </c>
      <c r="C19" s="70" t="s">
        <v>23</v>
      </c>
      <c r="D19" s="70" t="s">
        <v>20</v>
      </c>
      <c r="F19" s="187"/>
      <c r="G19" s="187"/>
      <c r="H19" s="108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08"/>
      <c r="U19" s="187"/>
      <c r="V19" s="187"/>
      <c r="W19" s="187"/>
      <c r="X19" s="187"/>
      <c r="Y19" s="187"/>
      <c r="Z19" s="108"/>
      <c r="AA19" s="108"/>
      <c r="AB19" s="108"/>
      <c r="AC19" s="108"/>
    </row>
    <row r="20" spans="1:29" ht="21" x14ac:dyDescent="0.25">
      <c r="B20" s="181" t="s">
        <v>405</v>
      </c>
      <c r="C20" s="181">
        <v>1</v>
      </c>
      <c r="D20" s="183" t="s">
        <v>406</v>
      </c>
      <c r="F20" s="187"/>
      <c r="G20" s="187"/>
      <c r="H20" s="108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08"/>
      <c r="U20" s="187"/>
      <c r="V20" s="187"/>
      <c r="W20" s="187"/>
      <c r="X20" s="187"/>
      <c r="Y20" s="187"/>
      <c r="Z20" s="108"/>
      <c r="AA20" s="108"/>
      <c r="AB20" s="108"/>
      <c r="AC20" s="108"/>
    </row>
    <row r="21" spans="1:29" ht="21" x14ac:dyDescent="0.25">
      <c r="B21" s="181" t="s">
        <v>403</v>
      </c>
      <c r="C21" s="181">
        <v>2</v>
      </c>
      <c r="D21" s="183" t="s">
        <v>404</v>
      </c>
      <c r="F21" s="187"/>
      <c r="G21" s="187"/>
      <c r="H21" s="108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08"/>
      <c r="U21" s="187"/>
      <c r="V21" s="187"/>
      <c r="W21" s="187"/>
      <c r="X21" s="187"/>
      <c r="Y21" s="187"/>
      <c r="Z21" s="108"/>
      <c r="AA21" s="108"/>
      <c r="AB21" s="108"/>
      <c r="AC21" s="108"/>
    </row>
    <row r="22" spans="1:29" ht="21" x14ac:dyDescent="0.25">
      <c r="B22" s="181" t="s">
        <v>259</v>
      </c>
      <c r="C22" s="181">
        <v>0.5</v>
      </c>
      <c r="D22" s="200" t="s">
        <v>272</v>
      </c>
      <c r="F22" s="187"/>
      <c r="G22" s="187"/>
      <c r="H22" s="108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08"/>
      <c r="U22" s="187"/>
      <c r="V22" s="187"/>
      <c r="W22" s="187"/>
      <c r="X22" s="187"/>
      <c r="Y22" s="187"/>
      <c r="Z22" s="108"/>
      <c r="AA22" s="108"/>
      <c r="AB22" s="108"/>
      <c r="AC22" s="108"/>
    </row>
    <row r="23" spans="1:29" ht="21" x14ac:dyDescent="0.25">
      <c r="B23" s="181" t="s">
        <v>258</v>
      </c>
      <c r="C23" s="181">
        <v>0.5</v>
      </c>
      <c r="D23" s="200" t="s">
        <v>310</v>
      </c>
      <c r="F23" s="187"/>
      <c r="G23" s="187"/>
      <c r="H23" s="108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08"/>
      <c r="U23" s="187"/>
      <c r="V23" s="187"/>
      <c r="W23" s="187"/>
      <c r="X23" s="187"/>
      <c r="Y23" s="187"/>
      <c r="Z23" s="108"/>
      <c r="AA23" s="108"/>
      <c r="AB23" s="108"/>
      <c r="AC23" s="108"/>
    </row>
    <row r="24" spans="1:29" ht="21" x14ac:dyDescent="0.25">
      <c r="B24" s="319" t="s">
        <v>400</v>
      </c>
      <c r="C24" s="319"/>
      <c r="D24" s="319"/>
      <c r="F24" s="187"/>
      <c r="G24" s="187"/>
      <c r="H24" s="108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08"/>
      <c r="U24" s="187"/>
      <c r="V24" s="187"/>
      <c r="W24" s="187"/>
      <c r="X24" s="187"/>
      <c r="Y24" s="187"/>
      <c r="Z24" s="108"/>
      <c r="AA24" s="108"/>
      <c r="AB24" s="108"/>
      <c r="AC24" s="108"/>
    </row>
    <row r="25" spans="1:29" ht="21" x14ac:dyDescent="0.25">
      <c r="C25" s="13"/>
      <c r="D25" s="13"/>
      <c r="F25" s="187"/>
      <c r="G25" s="187"/>
      <c r="H25" s="108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08"/>
      <c r="U25" s="187"/>
      <c r="V25" s="187"/>
      <c r="W25" s="187"/>
      <c r="X25" s="187"/>
      <c r="Y25" s="187"/>
      <c r="Z25" s="108"/>
      <c r="AA25" s="108"/>
      <c r="AB25" s="108"/>
      <c r="AC25" s="108"/>
    </row>
    <row r="26" spans="1:29" x14ac:dyDescent="0.25">
      <c r="B26" s="314" t="s">
        <v>279</v>
      </c>
      <c r="C26" s="315"/>
      <c r="D26" s="316"/>
      <c r="E26" s="119"/>
      <c r="J26" s="111"/>
      <c r="O26" s="111"/>
      <c r="P26" s="188"/>
      <c r="Q26" s="321"/>
      <c r="R26" s="321"/>
      <c r="S26" s="321"/>
      <c r="T26" s="108"/>
      <c r="U26" s="321"/>
      <c r="V26" s="321"/>
      <c r="W26" s="321"/>
      <c r="X26" s="321"/>
      <c r="Y26" s="321"/>
      <c r="Z26" s="108"/>
      <c r="AA26" s="108"/>
      <c r="AB26" s="108"/>
      <c r="AC26" s="108"/>
    </row>
    <row r="27" spans="1:29" x14ac:dyDescent="0.25">
      <c r="A27" s="16"/>
      <c r="B27" s="81" t="s">
        <v>276</v>
      </c>
      <c r="C27" s="81" t="s">
        <v>28</v>
      </c>
      <c r="D27" s="185" t="s">
        <v>58</v>
      </c>
      <c r="E27" s="119"/>
      <c r="J27" s="111"/>
      <c r="O27" s="111"/>
      <c r="P27" s="109"/>
      <c r="Q27" s="189"/>
      <c r="R27" s="189"/>
      <c r="S27" s="189"/>
      <c r="T27" s="108"/>
      <c r="U27" s="110"/>
      <c r="V27" s="110"/>
      <c r="W27" s="322"/>
      <c r="X27" s="322"/>
      <c r="Y27" s="322"/>
      <c r="Z27" s="108"/>
      <c r="AA27" s="108"/>
      <c r="AB27" s="108"/>
      <c r="AC27" s="108"/>
    </row>
    <row r="28" spans="1:29" x14ac:dyDescent="0.25">
      <c r="A28" s="16"/>
      <c r="B28" s="209" t="s">
        <v>35</v>
      </c>
      <c r="C28" s="142">
        <v>0</v>
      </c>
      <c r="D28" s="59" t="s">
        <v>21</v>
      </c>
      <c r="E28" s="119"/>
      <c r="J28" s="111"/>
      <c r="O28" s="111"/>
      <c r="P28" s="109"/>
      <c r="Q28" s="189"/>
      <c r="R28" s="189"/>
      <c r="S28" s="189"/>
      <c r="T28" s="108"/>
      <c r="U28" s="110"/>
      <c r="V28" s="110"/>
      <c r="W28" s="189"/>
      <c r="X28" s="189"/>
      <c r="Y28" s="189"/>
      <c r="Z28" s="108"/>
      <c r="AA28" s="108"/>
      <c r="AB28" s="108"/>
      <c r="AC28" s="108"/>
    </row>
    <row r="29" spans="1:29" x14ac:dyDescent="0.25">
      <c r="B29" s="181" t="s">
        <v>287</v>
      </c>
      <c r="C29" s="168">
        <v>1</v>
      </c>
      <c r="D29" s="200" t="s">
        <v>281</v>
      </c>
      <c r="E29" s="119"/>
      <c r="H29" s="106"/>
      <c r="J29" s="111"/>
      <c r="O29" s="111"/>
      <c r="P29" s="111"/>
      <c r="Q29" s="192"/>
      <c r="R29" s="192"/>
      <c r="S29" s="111"/>
      <c r="T29" s="108"/>
      <c r="U29" s="192"/>
      <c r="V29" s="192"/>
      <c r="W29" s="323"/>
      <c r="X29" s="323"/>
      <c r="Y29" s="323"/>
      <c r="Z29" s="108"/>
      <c r="AA29" s="108"/>
      <c r="AB29" s="108"/>
      <c r="AC29" s="108"/>
    </row>
    <row r="30" spans="1:29" x14ac:dyDescent="0.25">
      <c r="B30" s="197" t="s">
        <v>288</v>
      </c>
      <c r="C30" s="50">
        <v>2</v>
      </c>
      <c r="D30" s="210" t="s">
        <v>282</v>
      </c>
      <c r="E30" s="119"/>
      <c r="J30" s="111"/>
      <c r="O30" s="111"/>
      <c r="P30" s="112"/>
      <c r="Q30" s="192"/>
      <c r="R30" s="192"/>
      <c r="S30" s="111"/>
      <c r="T30" s="108"/>
      <c r="U30" s="113"/>
      <c r="V30" s="226"/>
      <c r="W30" s="323"/>
      <c r="X30" s="323"/>
      <c r="Y30" s="323"/>
      <c r="Z30" s="108"/>
      <c r="AA30" s="108"/>
      <c r="AB30" s="108"/>
      <c r="AC30" s="108"/>
    </row>
    <row r="31" spans="1:29" x14ac:dyDescent="0.25">
      <c r="B31" s="181" t="s">
        <v>289</v>
      </c>
      <c r="C31" s="168">
        <v>3</v>
      </c>
      <c r="D31" s="200" t="s">
        <v>283</v>
      </c>
      <c r="E31" s="119"/>
      <c r="J31" s="111"/>
      <c r="O31" s="111"/>
      <c r="P31" s="112"/>
      <c r="Q31" s="192"/>
      <c r="R31" s="192"/>
      <c r="S31" s="111"/>
      <c r="T31" s="108"/>
      <c r="U31" s="113"/>
      <c r="V31" s="226"/>
      <c r="W31" s="190"/>
      <c r="X31" s="190"/>
      <c r="Y31" s="190"/>
      <c r="Z31" s="108"/>
      <c r="AA31" s="108"/>
      <c r="AB31" s="108"/>
      <c r="AC31" s="108"/>
    </row>
    <row r="32" spans="1:29" x14ac:dyDescent="0.25">
      <c r="B32" s="197" t="s">
        <v>290</v>
      </c>
      <c r="C32" s="50">
        <v>4</v>
      </c>
      <c r="D32" s="210" t="s">
        <v>284</v>
      </c>
      <c r="E32" s="119"/>
      <c r="J32" s="111"/>
      <c r="O32" s="111"/>
      <c r="P32" s="112"/>
      <c r="Q32" s="192"/>
      <c r="R32" s="192"/>
      <c r="S32" s="111"/>
      <c r="T32" s="108"/>
      <c r="U32" s="113"/>
      <c r="V32" s="226"/>
      <c r="W32" s="190"/>
      <c r="X32" s="190"/>
      <c r="Y32" s="190"/>
      <c r="Z32" s="108"/>
      <c r="AA32" s="108"/>
      <c r="AB32" s="108"/>
      <c r="AC32" s="108"/>
    </row>
    <row r="33" spans="1:29" x14ac:dyDescent="0.25">
      <c r="B33" s="195" t="s">
        <v>291</v>
      </c>
      <c r="C33" s="122">
        <v>5</v>
      </c>
      <c r="D33" s="200" t="s">
        <v>285</v>
      </c>
      <c r="E33" s="119"/>
      <c r="J33" s="111"/>
      <c r="O33" s="111"/>
      <c r="P33" s="112"/>
      <c r="Q33" s="192"/>
      <c r="R33" s="192"/>
      <c r="S33" s="111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</row>
    <row r="34" spans="1:29" x14ac:dyDescent="0.25">
      <c r="B34" s="319" t="s">
        <v>399</v>
      </c>
      <c r="C34" s="319"/>
      <c r="D34" s="71"/>
      <c r="E34" s="191"/>
      <c r="J34" s="111"/>
      <c r="O34" s="111"/>
      <c r="P34" s="112"/>
      <c r="Q34" s="192"/>
      <c r="R34" s="192"/>
      <c r="S34" s="111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</row>
    <row r="35" spans="1:29" x14ac:dyDescent="0.25">
      <c r="D35" s="191"/>
      <c r="E35" s="191"/>
      <c r="J35" s="111"/>
      <c r="O35" s="111"/>
      <c r="P35" s="111"/>
      <c r="Q35" s="191"/>
      <c r="R35" s="191"/>
      <c r="S35" s="111"/>
      <c r="T35" s="108"/>
      <c r="U35" s="108"/>
      <c r="V35" s="108"/>
      <c r="W35" s="114"/>
      <c r="X35" s="108"/>
      <c r="Y35" s="108"/>
      <c r="Z35" s="108"/>
      <c r="AA35" s="108"/>
      <c r="AB35" s="108"/>
      <c r="AC35" s="108"/>
    </row>
    <row r="36" spans="1:29" x14ac:dyDescent="0.25">
      <c r="A36" s="62"/>
      <c r="B36" s="318" t="s">
        <v>280</v>
      </c>
      <c r="C36" s="318"/>
      <c r="D36" s="318"/>
      <c r="E36" s="90"/>
      <c r="F36" s="89"/>
      <c r="G36" s="79"/>
      <c r="H36" s="79"/>
      <c r="I36" s="79"/>
      <c r="J36" s="111"/>
      <c r="O36" s="111"/>
      <c r="P36" s="111"/>
      <c r="Q36" s="191"/>
      <c r="R36" s="191"/>
      <c r="S36" s="111"/>
      <c r="T36" s="108"/>
      <c r="U36" s="108"/>
      <c r="V36" s="108"/>
      <c r="W36" s="114"/>
      <c r="X36" s="108"/>
      <c r="Y36" s="108"/>
      <c r="Z36" s="108"/>
      <c r="AA36" s="108"/>
      <c r="AB36" s="108"/>
      <c r="AC36" s="108"/>
    </row>
    <row r="37" spans="1:29" x14ac:dyDescent="0.25">
      <c r="B37" s="81" t="s">
        <v>277</v>
      </c>
      <c r="C37" s="185" t="s">
        <v>28</v>
      </c>
      <c r="D37" s="185" t="s">
        <v>58</v>
      </c>
      <c r="E37" s="90"/>
      <c r="F37" s="125"/>
      <c r="G37" s="324"/>
      <c r="H37" s="324"/>
      <c r="I37" s="111"/>
      <c r="J37" s="111"/>
      <c r="O37" s="111"/>
      <c r="P37" s="112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</row>
    <row r="38" spans="1:29" x14ac:dyDescent="0.25">
      <c r="B38" s="209" t="s">
        <v>35</v>
      </c>
      <c r="C38" s="142">
        <v>0</v>
      </c>
      <c r="D38" s="59" t="s">
        <v>21</v>
      </c>
      <c r="E38" s="90"/>
      <c r="F38" s="125"/>
      <c r="G38" s="191"/>
      <c r="H38" s="191"/>
      <c r="I38" s="111"/>
      <c r="J38" s="111"/>
      <c r="O38" s="111"/>
      <c r="P38" s="112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</row>
    <row r="39" spans="1:29" ht="31.5" x14ac:dyDescent="0.25">
      <c r="B39" s="184" t="s">
        <v>330</v>
      </c>
      <c r="C39" s="127">
        <v>1</v>
      </c>
      <c r="D39" s="133" t="s">
        <v>313</v>
      </c>
      <c r="E39" s="90"/>
      <c r="F39" s="128"/>
      <c r="O39" s="111"/>
      <c r="P39" s="112"/>
      <c r="Q39" s="227"/>
      <c r="R39" s="227"/>
      <c r="S39" s="227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</row>
    <row r="40" spans="1:29" ht="31.5" x14ac:dyDescent="0.25">
      <c r="B40" s="135" t="s">
        <v>551</v>
      </c>
      <c r="C40" s="63">
        <v>2</v>
      </c>
      <c r="D40" s="104" t="s">
        <v>552</v>
      </c>
      <c r="E40" s="90"/>
      <c r="F40" s="126"/>
      <c r="O40" s="111"/>
      <c r="P40" s="112"/>
      <c r="Q40" s="320"/>
      <c r="R40" s="320"/>
      <c r="S40" s="320"/>
      <c r="T40" s="320"/>
      <c r="U40" s="320"/>
      <c r="V40" s="320"/>
      <c r="W40" s="320"/>
      <c r="X40" s="108"/>
      <c r="Y40" s="108"/>
      <c r="Z40" s="108"/>
      <c r="AA40" s="108"/>
      <c r="AB40" s="108"/>
      <c r="AC40" s="108"/>
    </row>
    <row r="41" spans="1:29" ht="31.5" x14ac:dyDescent="0.25">
      <c r="B41" s="184" t="s">
        <v>334</v>
      </c>
      <c r="C41" s="137">
        <v>2</v>
      </c>
      <c r="D41" s="133" t="s">
        <v>315</v>
      </c>
      <c r="E41" s="90"/>
      <c r="F41" s="126"/>
      <c r="O41" s="111"/>
      <c r="P41" s="112"/>
      <c r="Q41" s="189"/>
      <c r="R41" s="189"/>
      <c r="S41" s="322"/>
      <c r="T41" s="322"/>
      <c r="U41" s="322"/>
      <c r="V41" s="322"/>
      <c r="W41" s="322"/>
      <c r="X41" s="108"/>
      <c r="Y41" s="108"/>
      <c r="Z41" s="108"/>
      <c r="AA41" s="108"/>
      <c r="AB41" s="108"/>
      <c r="AC41" s="108"/>
    </row>
    <row r="42" spans="1:29" ht="31.5" x14ac:dyDescent="0.25">
      <c r="B42" s="29" t="s">
        <v>331</v>
      </c>
      <c r="C42" s="63">
        <v>2.5</v>
      </c>
      <c r="D42" s="104" t="s">
        <v>316</v>
      </c>
      <c r="E42" s="90"/>
      <c r="F42" s="126"/>
      <c r="O42" s="111"/>
      <c r="P42" s="112"/>
      <c r="Q42" s="192"/>
      <c r="R42" s="192"/>
      <c r="S42" s="321"/>
      <c r="T42" s="321"/>
      <c r="U42" s="321"/>
      <c r="V42" s="321"/>
      <c r="W42" s="321"/>
      <c r="X42" s="108"/>
      <c r="Y42" s="108"/>
      <c r="Z42" s="108"/>
      <c r="AA42" s="108"/>
      <c r="AB42" s="108"/>
      <c r="AC42" s="108"/>
    </row>
    <row r="43" spans="1:29" ht="31.5" x14ac:dyDescent="0.25">
      <c r="B43" s="116" t="s">
        <v>335</v>
      </c>
      <c r="C43" s="137">
        <v>3</v>
      </c>
      <c r="D43" s="123" t="s">
        <v>317</v>
      </c>
      <c r="E43" s="90"/>
      <c r="F43" s="126"/>
      <c r="J43" s="192"/>
      <c r="O43" s="111"/>
      <c r="P43" s="112"/>
      <c r="Q43" s="192"/>
      <c r="R43" s="192"/>
      <c r="S43" s="321"/>
      <c r="T43" s="321"/>
      <c r="U43" s="321"/>
      <c r="V43" s="321"/>
      <c r="W43" s="321"/>
      <c r="X43" s="108"/>
      <c r="Y43" s="108"/>
      <c r="Z43" s="108"/>
      <c r="AA43" s="108"/>
      <c r="AB43" s="108"/>
      <c r="AC43" s="108"/>
    </row>
    <row r="44" spans="1:29" ht="31.5" x14ac:dyDescent="0.25">
      <c r="B44" s="135" t="s">
        <v>553</v>
      </c>
      <c r="C44" s="63">
        <v>6</v>
      </c>
      <c r="D44" s="104" t="s">
        <v>314</v>
      </c>
      <c r="E44" s="90"/>
      <c r="F44" s="126"/>
      <c r="J44" s="192"/>
      <c r="O44" s="111"/>
      <c r="P44" s="112"/>
      <c r="Q44" s="192"/>
      <c r="R44" s="192"/>
      <c r="S44" s="188"/>
      <c r="T44" s="188"/>
      <c r="U44" s="188"/>
      <c r="V44" s="188"/>
      <c r="W44" s="188"/>
      <c r="X44" s="108"/>
      <c r="Y44" s="108"/>
      <c r="Z44" s="108"/>
      <c r="AA44" s="108"/>
      <c r="AB44" s="108"/>
      <c r="AC44" s="108"/>
    </row>
    <row r="45" spans="1:29" x14ac:dyDescent="0.25">
      <c r="B45" s="184" t="s">
        <v>278</v>
      </c>
      <c r="C45" s="137">
        <v>4</v>
      </c>
      <c r="D45" s="133" t="s">
        <v>318</v>
      </c>
      <c r="E45" s="90"/>
      <c r="F45" s="126"/>
      <c r="J45" s="192"/>
      <c r="O45" s="111"/>
      <c r="P45" s="112"/>
      <c r="Q45" s="192"/>
      <c r="R45" s="192"/>
      <c r="S45" s="321"/>
      <c r="T45" s="321"/>
      <c r="U45" s="321"/>
      <c r="V45" s="321"/>
      <c r="W45" s="321"/>
      <c r="X45" s="108"/>
      <c r="Y45" s="108"/>
      <c r="Z45" s="108"/>
      <c r="AA45" s="108"/>
      <c r="AB45" s="108"/>
      <c r="AC45" s="108"/>
    </row>
    <row r="46" spans="1:29" x14ac:dyDescent="0.25">
      <c r="B46" s="8" t="s">
        <v>398</v>
      </c>
      <c r="E46" s="90"/>
      <c r="J46" s="192"/>
      <c r="K46" s="111"/>
      <c r="L46" s="112"/>
      <c r="M46" s="192"/>
      <c r="N46" s="192"/>
      <c r="O46" s="111"/>
      <c r="P46" s="112"/>
      <c r="Q46" s="325"/>
      <c r="R46" s="325"/>
      <c r="S46" s="321"/>
      <c r="T46" s="321"/>
      <c r="U46" s="321"/>
      <c r="V46" s="321"/>
      <c r="W46" s="321"/>
      <c r="X46" s="108"/>
      <c r="Y46" s="108"/>
      <c r="Z46" s="108"/>
      <c r="AA46" s="108"/>
      <c r="AB46" s="108"/>
      <c r="AC46" s="108"/>
    </row>
    <row r="47" spans="1:29" x14ac:dyDescent="0.25">
      <c r="E47" s="90"/>
      <c r="J47" s="192"/>
      <c r="K47" s="111"/>
      <c r="L47" s="112"/>
      <c r="M47" s="192"/>
      <c r="N47" s="192"/>
      <c r="O47" s="111"/>
      <c r="P47" s="112"/>
      <c r="Q47" s="325"/>
      <c r="R47" s="325"/>
      <c r="S47" s="321"/>
      <c r="T47" s="321"/>
      <c r="U47" s="321"/>
      <c r="V47" s="321"/>
      <c r="W47" s="321"/>
      <c r="X47" s="108"/>
      <c r="Y47" s="108"/>
      <c r="Z47" s="108"/>
      <c r="AA47" s="108"/>
      <c r="AB47" s="108"/>
      <c r="AC47" s="108"/>
    </row>
    <row r="48" spans="1:29" x14ac:dyDescent="0.25">
      <c r="E48" s="90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</row>
    <row r="49" spans="2:29" x14ac:dyDescent="0.25">
      <c r="B49" s="318" t="s">
        <v>309</v>
      </c>
      <c r="C49" s="318"/>
      <c r="D49" s="318"/>
      <c r="E49" s="90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</row>
    <row r="50" spans="2:29" x14ac:dyDescent="0.25">
      <c r="B50" s="81" t="s">
        <v>312</v>
      </c>
      <c r="C50" s="81" t="s">
        <v>28</v>
      </c>
      <c r="D50" s="185" t="s">
        <v>58</v>
      </c>
      <c r="E50" s="90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</row>
    <row r="51" spans="2:29" x14ac:dyDescent="0.25">
      <c r="B51" s="209" t="s">
        <v>35</v>
      </c>
      <c r="C51" s="142">
        <v>0</v>
      </c>
      <c r="D51" s="59" t="s">
        <v>21</v>
      </c>
      <c r="E51" s="90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</row>
    <row r="52" spans="2:29" x14ac:dyDescent="0.25">
      <c r="B52" s="134">
        <v>1</v>
      </c>
      <c r="C52" s="129">
        <v>1</v>
      </c>
      <c r="D52" s="133" t="s">
        <v>319</v>
      </c>
      <c r="E52" s="90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</row>
    <row r="53" spans="2:29" x14ac:dyDescent="0.25">
      <c r="B53" s="194">
        <v>2</v>
      </c>
      <c r="C53" s="130">
        <v>2</v>
      </c>
      <c r="D53" s="124" t="s">
        <v>320</v>
      </c>
      <c r="E53" s="90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</row>
    <row r="54" spans="2:29" x14ac:dyDescent="0.25">
      <c r="B54" s="120">
        <v>3</v>
      </c>
      <c r="C54" s="122">
        <v>3</v>
      </c>
      <c r="D54" s="138" t="s">
        <v>321</v>
      </c>
      <c r="E54" s="90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</row>
    <row r="55" spans="2:29" x14ac:dyDescent="0.25">
      <c r="B55" s="209">
        <v>4</v>
      </c>
      <c r="C55" s="130">
        <v>4</v>
      </c>
      <c r="D55" s="124" t="s">
        <v>322</v>
      </c>
      <c r="E55" s="90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</row>
    <row r="56" spans="2:29" x14ac:dyDescent="0.25">
      <c r="B56" s="134">
        <v>5</v>
      </c>
      <c r="C56" s="122">
        <v>5</v>
      </c>
      <c r="D56" s="138" t="s">
        <v>323</v>
      </c>
      <c r="E56" s="90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</row>
    <row r="57" spans="2:29" x14ac:dyDescent="0.25">
      <c r="B57" s="209">
        <v>6</v>
      </c>
      <c r="C57" s="130">
        <v>6</v>
      </c>
      <c r="D57" s="124" t="s">
        <v>324</v>
      </c>
      <c r="E57" s="90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</row>
    <row r="58" spans="2:29" x14ac:dyDescent="0.25">
      <c r="B58" s="134">
        <v>29</v>
      </c>
      <c r="C58" s="122">
        <v>29</v>
      </c>
      <c r="D58" s="138" t="s">
        <v>325</v>
      </c>
      <c r="E58" s="90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</row>
    <row r="59" spans="2:29" x14ac:dyDescent="0.25">
      <c r="B59" s="131" t="s">
        <v>396</v>
      </c>
      <c r="E59" s="90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</row>
    <row r="60" spans="2:29" x14ac:dyDescent="0.25">
      <c r="E60" s="90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</row>
    <row r="61" spans="2:29" x14ac:dyDescent="0.25">
      <c r="E61" s="90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</row>
    <row r="62" spans="2:29" x14ac:dyDescent="0.25">
      <c r="B62" s="326" t="s">
        <v>395</v>
      </c>
      <c r="C62" s="327"/>
      <c r="D62" s="327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</row>
    <row r="63" spans="2:29" x14ac:dyDescent="0.25">
      <c r="B63" s="81" t="s">
        <v>369</v>
      </c>
      <c r="C63" s="81" t="s">
        <v>28</v>
      </c>
      <c r="D63" s="185" t="s">
        <v>58</v>
      </c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</row>
    <row r="64" spans="2:29" x14ac:dyDescent="0.25">
      <c r="B64" s="209" t="s">
        <v>35</v>
      </c>
      <c r="C64" s="142">
        <v>0</v>
      </c>
      <c r="D64" s="59" t="s">
        <v>21</v>
      </c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</row>
    <row r="65" spans="2:29" x14ac:dyDescent="0.25">
      <c r="B65" s="201" t="s">
        <v>370</v>
      </c>
      <c r="C65" s="160">
        <v>5</v>
      </c>
      <c r="D65" s="123" t="s">
        <v>377</v>
      </c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</row>
    <row r="66" spans="2:29" x14ac:dyDescent="0.25">
      <c r="B66" s="194" t="s">
        <v>371</v>
      </c>
      <c r="C66" s="130">
        <v>10</v>
      </c>
      <c r="D66" s="124" t="s">
        <v>378</v>
      </c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</row>
    <row r="67" spans="2:29" x14ac:dyDescent="0.25">
      <c r="B67" s="201" t="s">
        <v>372</v>
      </c>
      <c r="C67" s="161">
        <v>15</v>
      </c>
      <c r="D67" s="162" t="s">
        <v>386</v>
      </c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</row>
    <row r="68" spans="2:29" x14ac:dyDescent="0.25">
      <c r="B68" s="209" t="s">
        <v>387</v>
      </c>
      <c r="C68" s="130">
        <v>20</v>
      </c>
      <c r="D68" s="124" t="s">
        <v>385</v>
      </c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</row>
    <row r="69" spans="2:29" x14ac:dyDescent="0.25">
      <c r="B69" s="201" t="s">
        <v>373</v>
      </c>
      <c r="C69" s="161">
        <v>25</v>
      </c>
      <c r="D69" s="162" t="s">
        <v>384</v>
      </c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</row>
    <row r="70" spans="2:29" x14ac:dyDescent="0.25">
      <c r="B70" s="209" t="s">
        <v>374</v>
      </c>
      <c r="C70" s="130">
        <v>30</v>
      </c>
      <c r="D70" s="124" t="s">
        <v>383</v>
      </c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</row>
    <row r="71" spans="2:29" x14ac:dyDescent="0.25">
      <c r="B71" s="201" t="s">
        <v>375</v>
      </c>
      <c r="C71" s="161">
        <v>36</v>
      </c>
      <c r="D71" s="162" t="s">
        <v>382</v>
      </c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</row>
    <row r="72" spans="2:29" x14ac:dyDescent="0.25">
      <c r="B72" s="209" t="s">
        <v>381</v>
      </c>
      <c r="C72" s="130">
        <v>42</v>
      </c>
      <c r="D72" s="124" t="s">
        <v>380</v>
      </c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</row>
    <row r="73" spans="2:29" x14ac:dyDescent="0.25">
      <c r="B73" s="201" t="s">
        <v>376</v>
      </c>
      <c r="C73" s="161">
        <v>48</v>
      </c>
      <c r="D73" s="162" t="s">
        <v>379</v>
      </c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</row>
    <row r="74" spans="2:29" x14ac:dyDescent="0.25">
      <c r="B74" s="163" t="s">
        <v>397</v>
      </c>
      <c r="C74" s="115"/>
      <c r="D74" s="115"/>
      <c r="E74" s="90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</row>
    <row r="75" spans="2:29" x14ac:dyDescent="0.25">
      <c r="E75" s="90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</row>
    <row r="76" spans="2:29" x14ac:dyDescent="0.25">
      <c r="B76" s="314" t="s">
        <v>412</v>
      </c>
      <c r="C76" s="315"/>
      <c r="D76" s="316"/>
      <c r="E76" s="90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</row>
    <row r="77" spans="2:29" x14ac:dyDescent="0.25">
      <c r="B77" s="81" t="s">
        <v>413</v>
      </c>
      <c r="C77" s="81" t="s">
        <v>28</v>
      </c>
      <c r="D77" s="185" t="s">
        <v>58</v>
      </c>
      <c r="E77" s="90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</row>
    <row r="78" spans="2:29" x14ac:dyDescent="0.25">
      <c r="B78" s="209" t="s">
        <v>35</v>
      </c>
      <c r="C78" s="142">
        <v>0</v>
      </c>
      <c r="D78" s="59" t="s">
        <v>21</v>
      </c>
      <c r="E78" s="90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</row>
    <row r="79" spans="2:29" x14ac:dyDescent="0.25">
      <c r="B79" s="209" t="s">
        <v>414</v>
      </c>
      <c r="C79" s="142">
        <v>2</v>
      </c>
      <c r="D79" s="59" t="s">
        <v>419</v>
      </c>
      <c r="E79" s="90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</row>
    <row r="80" spans="2:29" x14ac:dyDescent="0.25">
      <c r="B80" s="181" t="s">
        <v>416</v>
      </c>
      <c r="C80" s="168">
        <v>4</v>
      </c>
      <c r="D80" s="200" t="s">
        <v>420</v>
      </c>
      <c r="E80" s="90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</row>
    <row r="81" spans="2:29" x14ac:dyDescent="0.25">
      <c r="B81" s="197" t="s">
        <v>415</v>
      </c>
      <c r="C81" s="50">
        <v>6</v>
      </c>
      <c r="D81" s="210" t="s">
        <v>421</v>
      </c>
      <c r="E81" s="90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</row>
    <row r="82" spans="2:29" x14ac:dyDescent="0.25">
      <c r="B82" s="181" t="s">
        <v>417</v>
      </c>
      <c r="C82" s="168">
        <v>14</v>
      </c>
      <c r="D82" s="200" t="s">
        <v>422</v>
      </c>
      <c r="E82" s="90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</row>
    <row r="83" spans="2:29" x14ac:dyDescent="0.25">
      <c r="B83" s="197" t="s">
        <v>418</v>
      </c>
      <c r="C83" s="50">
        <v>10</v>
      </c>
      <c r="D83" s="210" t="s">
        <v>423</v>
      </c>
      <c r="E83" s="90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</row>
    <row r="84" spans="2:29" x14ac:dyDescent="0.25">
      <c r="B84" s="319" t="s">
        <v>399</v>
      </c>
      <c r="C84" s="319"/>
      <c r="D84" s="71"/>
      <c r="E84" s="90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</row>
    <row r="85" spans="2:29" x14ac:dyDescent="0.25">
      <c r="E85" s="90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</row>
    <row r="86" spans="2:29" x14ac:dyDescent="0.25">
      <c r="B86" s="318" t="s">
        <v>394</v>
      </c>
      <c r="C86" s="318"/>
      <c r="D86" s="31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</row>
    <row r="87" spans="2:29" x14ac:dyDescent="0.25">
      <c r="B87" s="81" t="s">
        <v>388</v>
      </c>
      <c r="C87" s="81" t="s">
        <v>28</v>
      </c>
      <c r="D87" s="185" t="s">
        <v>58</v>
      </c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</row>
    <row r="88" spans="2:29" x14ac:dyDescent="0.25">
      <c r="B88" s="209" t="s">
        <v>35</v>
      </c>
      <c r="C88" s="142">
        <v>0</v>
      </c>
      <c r="D88" s="59" t="s">
        <v>21</v>
      </c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</row>
    <row r="89" spans="2:29" x14ac:dyDescent="0.25">
      <c r="B89" s="201">
        <v>1</v>
      </c>
      <c r="C89" s="160">
        <v>0.2</v>
      </c>
      <c r="D89" s="123" t="s">
        <v>393</v>
      </c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</row>
    <row r="90" spans="2:29" x14ac:dyDescent="0.25">
      <c r="B90" s="194">
        <v>2</v>
      </c>
      <c r="C90" s="130">
        <v>0.4</v>
      </c>
      <c r="D90" s="124" t="s">
        <v>390</v>
      </c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2:29" x14ac:dyDescent="0.25">
      <c r="B91" s="201">
        <v>3</v>
      </c>
      <c r="C91" s="161">
        <v>0.6</v>
      </c>
      <c r="D91" s="162" t="s">
        <v>391</v>
      </c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</row>
    <row r="92" spans="2:29" x14ac:dyDescent="0.25">
      <c r="B92" s="209">
        <v>4</v>
      </c>
      <c r="C92" s="130">
        <v>0.8</v>
      </c>
      <c r="D92" s="124" t="s">
        <v>392</v>
      </c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</row>
    <row r="93" spans="2:29" x14ac:dyDescent="0.25">
      <c r="B93" s="201">
        <v>5</v>
      </c>
      <c r="C93" s="161">
        <v>1</v>
      </c>
      <c r="D93" s="162" t="s">
        <v>389</v>
      </c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</row>
    <row r="94" spans="2:29" x14ac:dyDescent="0.25">
      <c r="B94" s="163" t="s">
        <v>397</v>
      </c>
      <c r="E94" s="90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</row>
    <row r="95" spans="2:29" x14ac:dyDescent="0.25">
      <c r="E95" s="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</row>
    <row r="96" spans="2:29" x14ac:dyDescent="0.25">
      <c r="E96" s="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</row>
    <row r="97" spans="2:29" x14ac:dyDescent="0.25">
      <c r="B97" s="318" t="s">
        <v>456</v>
      </c>
      <c r="C97" s="318"/>
      <c r="D97" s="318"/>
      <c r="E97" s="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</row>
    <row r="98" spans="2:29" x14ac:dyDescent="0.25">
      <c r="B98" s="81" t="s">
        <v>388</v>
      </c>
      <c r="C98" s="81" t="s">
        <v>28</v>
      </c>
      <c r="D98" s="185" t="s">
        <v>58</v>
      </c>
      <c r="E98" s="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</row>
    <row r="99" spans="2:29" x14ac:dyDescent="0.25">
      <c r="B99" s="209" t="s">
        <v>35</v>
      </c>
      <c r="C99" s="142">
        <v>0</v>
      </c>
      <c r="D99" s="59" t="s">
        <v>21</v>
      </c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</row>
    <row r="100" spans="2:29" x14ac:dyDescent="0.25">
      <c r="B100" s="201">
        <v>1</v>
      </c>
      <c r="C100" s="160">
        <v>1</v>
      </c>
      <c r="D100" s="123" t="s">
        <v>457</v>
      </c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</row>
    <row r="101" spans="2:29" x14ac:dyDescent="0.25">
      <c r="B101" s="194">
        <v>2</v>
      </c>
      <c r="C101" s="130">
        <v>1.5</v>
      </c>
      <c r="D101" s="123" t="s">
        <v>458</v>
      </c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</row>
    <row r="102" spans="2:29" x14ac:dyDescent="0.25">
      <c r="B102" s="201">
        <v>3</v>
      </c>
      <c r="C102" s="161">
        <v>2</v>
      </c>
      <c r="D102" s="123" t="s">
        <v>459</v>
      </c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</row>
    <row r="103" spans="2:29" x14ac:dyDescent="0.25">
      <c r="B103" s="209">
        <v>4</v>
      </c>
      <c r="C103" s="130">
        <v>2.5</v>
      </c>
      <c r="D103" s="123" t="s">
        <v>460</v>
      </c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</row>
    <row r="104" spans="2:29" x14ac:dyDescent="0.25">
      <c r="B104" s="201">
        <v>5</v>
      </c>
      <c r="C104" s="161">
        <v>3</v>
      </c>
      <c r="D104" s="123" t="s">
        <v>461</v>
      </c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</row>
    <row r="105" spans="2:29" x14ac:dyDescent="0.25">
      <c r="B105" s="163" t="s">
        <v>462</v>
      </c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</row>
    <row r="106" spans="2:29" x14ac:dyDescent="0.25"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</row>
    <row r="107" spans="2:29" x14ac:dyDescent="0.25">
      <c r="B107" s="318" t="s">
        <v>463</v>
      </c>
      <c r="C107" s="318"/>
      <c r="D107" s="31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</row>
    <row r="108" spans="2:29" x14ac:dyDescent="0.25">
      <c r="B108" s="81" t="s">
        <v>464</v>
      </c>
      <c r="C108" s="81" t="s">
        <v>28</v>
      </c>
      <c r="D108" s="185" t="s">
        <v>58</v>
      </c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</row>
    <row r="109" spans="2:29" x14ac:dyDescent="0.25">
      <c r="B109" s="209" t="s">
        <v>35</v>
      </c>
      <c r="C109" s="142">
        <v>0</v>
      </c>
      <c r="D109" s="59" t="s">
        <v>21</v>
      </c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</row>
    <row r="110" spans="2:29" x14ac:dyDescent="0.25">
      <c r="B110" s="201" t="s">
        <v>370</v>
      </c>
      <c r="C110" s="160">
        <v>2</v>
      </c>
      <c r="D110" s="123" t="s">
        <v>465</v>
      </c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</row>
    <row r="111" spans="2:29" x14ac:dyDescent="0.25">
      <c r="B111" s="201" t="s">
        <v>371</v>
      </c>
      <c r="C111" s="130">
        <v>1.8</v>
      </c>
      <c r="D111" s="123" t="s">
        <v>466</v>
      </c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</row>
    <row r="112" spans="2:29" x14ac:dyDescent="0.25">
      <c r="B112" s="201" t="s">
        <v>372</v>
      </c>
      <c r="C112" s="161">
        <v>1.6</v>
      </c>
      <c r="D112" s="123" t="s">
        <v>467</v>
      </c>
    </row>
    <row r="113" spans="2:4" x14ac:dyDescent="0.25">
      <c r="B113" s="201" t="s">
        <v>387</v>
      </c>
      <c r="C113" s="130">
        <v>1.4</v>
      </c>
      <c r="D113" s="123" t="s">
        <v>468</v>
      </c>
    </row>
    <row r="114" spans="2:4" x14ac:dyDescent="0.25">
      <c r="B114" s="201" t="s">
        <v>470</v>
      </c>
      <c r="C114" s="161">
        <v>1</v>
      </c>
      <c r="D114" s="123" t="s">
        <v>469</v>
      </c>
    </row>
    <row r="115" spans="2:4" x14ac:dyDescent="0.25">
      <c r="B115" s="163" t="s">
        <v>471</v>
      </c>
    </row>
    <row r="117" spans="2:4" x14ac:dyDescent="0.25">
      <c r="B117" s="318" t="s">
        <v>472</v>
      </c>
      <c r="C117" s="318"/>
      <c r="D117" s="318"/>
    </row>
    <row r="118" spans="2:4" x14ac:dyDescent="0.25">
      <c r="B118" s="81" t="s">
        <v>524</v>
      </c>
      <c r="C118" s="81" t="s">
        <v>28</v>
      </c>
      <c r="D118" s="185" t="s">
        <v>58</v>
      </c>
    </row>
    <row r="119" spans="2:4" x14ac:dyDescent="0.25">
      <c r="B119" s="209" t="s">
        <v>35</v>
      </c>
      <c r="C119" s="142">
        <v>0</v>
      </c>
      <c r="D119" s="59" t="s">
        <v>21</v>
      </c>
    </row>
    <row r="120" spans="2:4" ht="47.25" x14ac:dyDescent="0.25">
      <c r="B120" s="201" t="s">
        <v>525</v>
      </c>
      <c r="C120" s="160">
        <v>1</v>
      </c>
      <c r="D120" s="123" t="s">
        <v>526</v>
      </c>
    </row>
    <row r="121" spans="2:4" ht="63" x14ac:dyDescent="0.25">
      <c r="B121" s="201" t="s">
        <v>527</v>
      </c>
      <c r="C121" s="130">
        <v>2</v>
      </c>
      <c r="D121" s="123" t="s">
        <v>528</v>
      </c>
    </row>
    <row r="122" spans="2:4" ht="47.25" x14ac:dyDescent="0.25">
      <c r="B122" s="201" t="s">
        <v>529</v>
      </c>
      <c r="C122" s="161">
        <v>4</v>
      </c>
      <c r="D122" s="123" t="s">
        <v>530</v>
      </c>
    </row>
    <row r="123" spans="2:4" x14ac:dyDescent="0.25">
      <c r="B123" s="163" t="s">
        <v>473</v>
      </c>
    </row>
    <row r="125" spans="2:4" x14ac:dyDescent="0.25">
      <c r="B125" s="318" t="s">
        <v>531</v>
      </c>
      <c r="C125" s="318"/>
      <c r="D125" s="318"/>
    </row>
    <row r="126" spans="2:4" x14ac:dyDescent="0.25">
      <c r="B126" s="81" t="s">
        <v>524</v>
      </c>
      <c r="C126" s="81" t="s">
        <v>28</v>
      </c>
      <c r="D126" s="185" t="s">
        <v>58</v>
      </c>
    </row>
    <row r="127" spans="2:4" ht="31.5" x14ac:dyDescent="0.25">
      <c r="B127" s="209" t="s">
        <v>477</v>
      </c>
      <c r="C127" s="228">
        <v>1.25</v>
      </c>
      <c r="D127" s="104" t="s">
        <v>532</v>
      </c>
    </row>
    <row r="128" spans="2:4" ht="31.5" x14ac:dyDescent="0.25">
      <c r="B128" s="201" t="s">
        <v>478</v>
      </c>
      <c r="C128" s="160">
        <v>2.5</v>
      </c>
      <c r="D128" s="123" t="s">
        <v>533</v>
      </c>
    </row>
    <row r="129" spans="2:4" x14ac:dyDescent="0.25">
      <c r="B129" s="163" t="s">
        <v>534</v>
      </c>
    </row>
    <row r="131" spans="2:4" x14ac:dyDescent="0.25">
      <c r="B131" s="318" t="s">
        <v>494</v>
      </c>
      <c r="C131" s="318"/>
      <c r="D131" s="318"/>
    </row>
    <row r="132" spans="2:4" x14ac:dyDescent="0.25">
      <c r="B132" s="81" t="s">
        <v>524</v>
      </c>
      <c r="C132" s="81" t="s">
        <v>28</v>
      </c>
      <c r="D132" s="185" t="s">
        <v>58</v>
      </c>
    </row>
    <row r="133" spans="2:4" x14ac:dyDescent="0.25">
      <c r="B133" s="209" t="s">
        <v>35</v>
      </c>
      <c r="C133" s="142">
        <v>0</v>
      </c>
      <c r="D133" s="59" t="s">
        <v>21</v>
      </c>
    </row>
    <row r="134" spans="2:4" x14ac:dyDescent="0.25">
      <c r="B134" s="201" t="s">
        <v>474</v>
      </c>
      <c r="C134" s="160">
        <v>1</v>
      </c>
      <c r="D134" s="123" t="s">
        <v>535</v>
      </c>
    </row>
    <row r="135" spans="2:4" x14ac:dyDescent="0.25">
      <c r="B135" s="201" t="s">
        <v>475</v>
      </c>
      <c r="C135" s="130">
        <v>2</v>
      </c>
      <c r="D135" s="123" t="s">
        <v>536</v>
      </c>
    </row>
    <row r="136" spans="2:4" x14ac:dyDescent="0.25">
      <c r="B136" s="201" t="s">
        <v>476</v>
      </c>
      <c r="C136" s="161">
        <v>4</v>
      </c>
      <c r="D136" s="123" t="s">
        <v>537</v>
      </c>
    </row>
    <row r="137" spans="2:4" x14ac:dyDescent="0.25">
      <c r="B137" s="163" t="s">
        <v>495</v>
      </c>
    </row>
    <row r="139" spans="2:4" x14ac:dyDescent="0.25">
      <c r="B139" s="318" t="s">
        <v>541</v>
      </c>
      <c r="C139" s="318"/>
      <c r="D139" s="318"/>
    </row>
    <row r="140" spans="2:4" x14ac:dyDescent="0.25">
      <c r="B140" s="81" t="s">
        <v>524</v>
      </c>
      <c r="C140" s="81" t="s">
        <v>28</v>
      </c>
      <c r="D140" s="233" t="s">
        <v>58</v>
      </c>
    </row>
    <row r="141" spans="2:4" ht="47.25" x14ac:dyDescent="0.25">
      <c r="B141" s="230" t="s">
        <v>529</v>
      </c>
      <c r="C141" s="161">
        <v>8</v>
      </c>
      <c r="D141" s="123" t="s">
        <v>544</v>
      </c>
    </row>
    <row r="142" spans="2:4" ht="63" x14ac:dyDescent="0.25">
      <c r="B142" s="230" t="s">
        <v>527</v>
      </c>
      <c r="C142" s="161">
        <v>4</v>
      </c>
      <c r="D142" s="123" t="s">
        <v>543</v>
      </c>
    </row>
    <row r="143" spans="2:4" ht="63" x14ac:dyDescent="0.25">
      <c r="B143" s="230" t="s">
        <v>525</v>
      </c>
      <c r="C143" s="160">
        <v>2</v>
      </c>
      <c r="D143" s="123" t="s">
        <v>542</v>
      </c>
    </row>
    <row r="145" spans="2:4" x14ac:dyDescent="0.25">
      <c r="B145" s="318" t="s">
        <v>545</v>
      </c>
      <c r="C145" s="318"/>
      <c r="D145" s="318"/>
    </row>
    <row r="146" spans="2:4" x14ac:dyDescent="0.25">
      <c r="B146" s="81" t="s">
        <v>524</v>
      </c>
      <c r="C146" s="81" t="s">
        <v>28</v>
      </c>
      <c r="D146" s="233" t="s">
        <v>58</v>
      </c>
    </row>
    <row r="147" spans="2:4" ht="31.5" x14ac:dyDescent="0.25">
      <c r="B147" s="230" t="s">
        <v>529</v>
      </c>
      <c r="C147" s="161">
        <v>8</v>
      </c>
      <c r="D147" s="123" t="s">
        <v>548</v>
      </c>
    </row>
    <row r="148" spans="2:4" ht="31.5" x14ac:dyDescent="0.25">
      <c r="B148" s="230" t="s">
        <v>527</v>
      </c>
      <c r="C148" s="161">
        <v>4</v>
      </c>
      <c r="D148" s="123" t="s">
        <v>547</v>
      </c>
    </row>
    <row r="149" spans="2:4" ht="31.5" x14ac:dyDescent="0.25">
      <c r="B149" s="230" t="s">
        <v>525</v>
      </c>
      <c r="C149" s="160">
        <v>2</v>
      </c>
      <c r="D149" s="123" t="s">
        <v>546</v>
      </c>
    </row>
  </sheetData>
  <mergeCells count="43">
    <mergeCell ref="B139:D139"/>
    <mergeCell ref="B145:D145"/>
    <mergeCell ref="G37:H37"/>
    <mergeCell ref="F8:G8"/>
    <mergeCell ref="S45:W45"/>
    <mergeCell ref="Q40:W40"/>
    <mergeCell ref="Q46:Q47"/>
    <mergeCell ref="R46:R47"/>
    <mergeCell ref="S46:W47"/>
    <mergeCell ref="S41:W41"/>
    <mergeCell ref="S42:W42"/>
    <mergeCell ref="S43:W43"/>
    <mergeCell ref="B86:D86"/>
    <mergeCell ref="B62:D62"/>
    <mergeCell ref="B76:D76"/>
    <mergeCell ref="B84:C84"/>
    <mergeCell ref="X8:Y8"/>
    <mergeCell ref="Q26:S26"/>
    <mergeCell ref="I8:K8"/>
    <mergeCell ref="B26:D26"/>
    <mergeCell ref="B34:C34"/>
    <mergeCell ref="M8:O8"/>
    <mergeCell ref="Q8:S8"/>
    <mergeCell ref="U8:W8"/>
    <mergeCell ref="U26:Y26"/>
    <mergeCell ref="W27:Y27"/>
    <mergeCell ref="W29:Y29"/>
    <mergeCell ref="W30:Y30"/>
    <mergeCell ref="B16:D16"/>
    <mergeCell ref="B2:E2"/>
    <mergeCell ref="B3:E3"/>
    <mergeCell ref="B4:E4"/>
    <mergeCell ref="B5:E5"/>
    <mergeCell ref="B49:D49"/>
    <mergeCell ref="B36:D36"/>
    <mergeCell ref="B9:D9"/>
    <mergeCell ref="B18:D18"/>
    <mergeCell ref="B24:D24"/>
    <mergeCell ref="B131:D131"/>
    <mergeCell ref="B125:D125"/>
    <mergeCell ref="B97:D97"/>
    <mergeCell ref="B107:D107"/>
    <mergeCell ref="B117:D117"/>
  </mergeCells>
  <phoneticPr fontId="19" type="noConversion"/>
  <pageMargins left="0.7" right="0.7" top="0.75" bottom="0.75" header="0.3" footer="0.3"/>
  <pageSetup paperSize="9" orientation="portrait" verticalDpi="599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B2:J60"/>
  <sheetViews>
    <sheetView showGridLines="0" topLeftCell="A40" zoomScale="80" zoomScaleNormal="80" zoomScalePageLayoutView="142" workbookViewId="0">
      <selection activeCell="G39" sqref="G39:H39"/>
    </sheetView>
  </sheetViews>
  <sheetFormatPr defaultColWidth="10.625" defaultRowHeight="15.75" x14ac:dyDescent="0.25"/>
  <cols>
    <col min="1" max="1" width="2.625" style="8" customWidth="1"/>
    <col min="2" max="2" width="4.625" style="8" customWidth="1"/>
    <col min="3" max="3" width="22.625" style="8" customWidth="1"/>
    <col min="4" max="4" width="32" style="8" customWidth="1"/>
    <col min="5" max="5" width="4.5" style="8" customWidth="1"/>
    <col min="6" max="6" width="55.375" style="8" customWidth="1"/>
    <col min="7" max="11" width="6.375" style="8" bestFit="1" customWidth="1"/>
    <col min="12" max="16384" width="10.625" style="8"/>
  </cols>
  <sheetData>
    <row r="2" spans="2:8" ht="18.75" x14ac:dyDescent="0.25">
      <c r="B2" s="312" t="s">
        <v>253</v>
      </c>
      <c r="C2" s="312"/>
      <c r="D2" s="312"/>
      <c r="E2" s="312"/>
      <c r="F2" s="312"/>
      <c r="G2" s="312"/>
    </row>
    <row r="3" spans="2:8" ht="18.75" x14ac:dyDescent="0.25">
      <c r="B3" s="313" t="s">
        <v>54</v>
      </c>
      <c r="C3" s="313"/>
      <c r="D3" s="313"/>
      <c r="E3" s="313"/>
      <c r="F3" s="313"/>
      <c r="G3" s="313"/>
    </row>
    <row r="4" spans="2:8" ht="18.75" x14ac:dyDescent="0.25">
      <c r="B4" s="313" t="s">
        <v>254</v>
      </c>
      <c r="C4" s="313"/>
      <c r="D4" s="313"/>
      <c r="E4" s="313"/>
      <c r="F4" s="313"/>
      <c r="G4" s="313"/>
    </row>
    <row r="5" spans="2:8" ht="18.75" x14ac:dyDescent="0.25">
      <c r="B5" s="313" t="s">
        <v>256</v>
      </c>
      <c r="C5" s="313"/>
      <c r="D5" s="313"/>
      <c r="E5" s="313"/>
      <c r="F5" s="313"/>
      <c r="G5" s="313"/>
    </row>
    <row r="6" spans="2:8" x14ac:dyDescent="0.25">
      <c r="B6" s="1"/>
      <c r="C6" s="1"/>
      <c r="D6" s="1"/>
      <c r="E6" s="1"/>
      <c r="F6" s="1"/>
      <c r="G6" s="1"/>
    </row>
    <row r="7" spans="2:8" ht="21" x14ac:dyDescent="0.25">
      <c r="B7" s="348" t="s">
        <v>41</v>
      </c>
      <c r="C7" s="348"/>
      <c r="D7" s="348"/>
      <c r="E7" s="348"/>
      <c r="F7" s="348"/>
      <c r="G7" s="348"/>
    </row>
    <row r="8" spans="2:8" ht="12.75" customHeight="1" x14ac:dyDescent="0.25"/>
    <row r="9" spans="2:8" ht="39.950000000000003" customHeight="1" x14ac:dyDescent="0.25">
      <c r="B9" s="6" t="s">
        <v>52</v>
      </c>
      <c r="C9" s="6" t="s">
        <v>25</v>
      </c>
      <c r="D9" s="6" t="s">
        <v>83</v>
      </c>
      <c r="E9" s="6" t="s">
        <v>52</v>
      </c>
      <c r="F9" s="132" t="s">
        <v>80</v>
      </c>
      <c r="G9" s="333" t="s">
        <v>34</v>
      </c>
      <c r="H9" s="333"/>
    </row>
    <row r="10" spans="2:8" ht="24.95" customHeight="1" x14ac:dyDescent="0.25">
      <c r="B10" s="294">
        <v>1</v>
      </c>
      <c r="C10" s="294" t="s">
        <v>47</v>
      </c>
      <c r="D10" s="273" t="s">
        <v>42</v>
      </c>
      <c r="E10" s="2" t="s">
        <v>6</v>
      </c>
      <c r="F10" s="145" t="s">
        <v>30</v>
      </c>
      <c r="G10" s="345">
        <v>24</v>
      </c>
      <c r="H10" s="345"/>
    </row>
    <row r="11" spans="2:8" ht="24.95" customHeight="1" x14ac:dyDescent="0.25">
      <c r="B11" s="295"/>
      <c r="C11" s="295"/>
      <c r="D11" s="274"/>
      <c r="E11" s="2" t="s">
        <v>7</v>
      </c>
      <c r="F11" s="145" t="s">
        <v>29</v>
      </c>
      <c r="G11" s="345">
        <v>16</v>
      </c>
      <c r="H11" s="345"/>
    </row>
    <row r="12" spans="2:8" ht="24.95" customHeight="1" x14ac:dyDescent="0.25">
      <c r="B12" s="296"/>
      <c r="C12" s="296"/>
      <c r="D12" s="275"/>
      <c r="E12" s="61" t="s">
        <v>206</v>
      </c>
      <c r="F12" s="146" t="s">
        <v>200</v>
      </c>
      <c r="G12" s="344">
        <v>14</v>
      </c>
      <c r="H12" s="344"/>
    </row>
    <row r="13" spans="2:8" ht="24.95" customHeight="1" x14ac:dyDescent="0.25">
      <c r="B13" s="260">
        <v>2</v>
      </c>
      <c r="C13" s="260" t="s">
        <v>0</v>
      </c>
      <c r="D13" s="31" t="s">
        <v>104</v>
      </c>
      <c r="E13" s="30" t="s">
        <v>8</v>
      </c>
      <c r="F13" s="147" t="s">
        <v>215</v>
      </c>
      <c r="G13" s="346">
        <v>0</v>
      </c>
      <c r="H13" s="346"/>
    </row>
    <row r="14" spans="2:8" ht="24.95" customHeight="1" x14ac:dyDescent="0.25">
      <c r="B14" s="261"/>
      <c r="C14" s="261"/>
      <c r="D14" s="48" t="s">
        <v>85</v>
      </c>
      <c r="E14" s="30" t="s">
        <v>9</v>
      </c>
      <c r="F14" s="148" t="s">
        <v>2</v>
      </c>
      <c r="G14" s="341">
        <v>0</v>
      </c>
      <c r="H14" s="341"/>
    </row>
    <row r="15" spans="2:8" ht="24.75" customHeight="1" x14ac:dyDescent="0.25">
      <c r="B15" s="294">
        <v>3</v>
      </c>
      <c r="C15" s="297" t="s">
        <v>79</v>
      </c>
      <c r="D15" s="35" t="s">
        <v>293</v>
      </c>
      <c r="E15" s="34" t="s">
        <v>10</v>
      </c>
      <c r="F15" s="149" t="s">
        <v>214</v>
      </c>
      <c r="G15" s="344">
        <v>28</v>
      </c>
      <c r="H15" s="344"/>
    </row>
    <row r="16" spans="2:8" ht="24.75" customHeight="1" x14ac:dyDescent="0.25">
      <c r="B16" s="295"/>
      <c r="C16" s="298"/>
      <c r="D16" s="35" t="s">
        <v>294</v>
      </c>
      <c r="E16" s="34" t="s">
        <v>48</v>
      </c>
      <c r="F16" s="149" t="s">
        <v>3</v>
      </c>
      <c r="G16" s="344">
        <v>14</v>
      </c>
      <c r="H16" s="344"/>
    </row>
    <row r="17" spans="2:10" ht="24.75" customHeight="1" x14ac:dyDescent="0.25">
      <c r="B17" s="295"/>
      <c r="C17" s="298"/>
      <c r="D17" s="35" t="s">
        <v>1</v>
      </c>
      <c r="E17" s="34" t="s">
        <v>67</v>
      </c>
      <c r="F17" s="149" t="s">
        <v>82</v>
      </c>
      <c r="G17" s="344">
        <v>28</v>
      </c>
      <c r="H17" s="344"/>
    </row>
    <row r="18" spans="2:10" ht="24.95" customHeight="1" x14ac:dyDescent="0.25">
      <c r="B18" s="296"/>
      <c r="C18" s="299"/>
      <c r="D18" s="35" t="s">
        <v>101</v>
      </c>
      <c r="E18" s="34" t="s">
        <v>78</v>
      </c>
      <c r="F18" s="146" t="s">
        <v>242</v>
      </c>
      <c r="G18" s="344">
        <v>0</v>
      </c>
      <c r="H18" s="344"/>
    </row>
    <row r="19" spans="2:10" ht="24.75" customHeight="1" x14ac:dyDescent="0.25">
      <c r="B19" s="328" t="s">
        <v>135</v>
      </c>
      <c r="C19" s="329"/>
      <c r="D19" s="329"/>
      <c r="E19" s="329"/>
      <c r="F19" s="329"/>
      <c r="G19" s="343">
        <f>SUM(G10:G18)</f>
        <v>124</v>
      </c>
      <c r="H19" s="343"/>
    </row>
    <row r="20" spans="2:10" ht="24.75" customHeight="1" x14ac:dyDescent="0.25">
      <c r="B20" s="260">
        <v>4</v>
      </c>
      <c r="C20" s="260" t="s">
        <v>0</v>
      </c>
      <c r="D20" s="32" t="s">
        <v>102</v>
      </c>
      <c r="E20" s="30" t="s">
        <v>11</v>
      </c>
      <c r="F20" s="95" t="s">
        <v>243</v>
      </c>
      <c r="G20" s="341">
        <v>0</v>
      </c>
      <c r="H20" s="341"/>
    </row>
    <row r="21" spans="2:10" ht="24.75" customHeight="1" x14ac:dyDescent="0.25">
      <c r="B21" s="261"/>
      <c r="C21" s="264"/>
      <c r="D21" s="47" t="s">
        <v>84</v>
      </c>
      <c r="E21" s="30" t="s">
        <v>72</v>
      </c>
      <c r="F21" s="144" t="s">
        <v>2</v>
      </c>
      <c r="G21" s="341">
        <v>0</v>
      </c>
      <c r="H21" s="341"/>
    </row>
    <row r="22" spans="2:10" ht="24.75" customHeight="1" x14ac:dyDescent="0.25">
      <c r="B22" s="261"/>
      <c r="C22" s="260" t="s">
        <v>99</v>
      </c>
      <c r="D22" s="36" t="s">
        <v>94</v>
      </c>
      <c r="E22" s="30" t="s">
        <v>73</v>
      </c>
      <c r="F22" s="150" t="s">
        <v>68</v>
      </c>
      <c r="G22" s="341">
        <v>18</v>
      </c>
      <c r="H22" s="341"/>
    </row>
    <row r="23" spans="2:10" ht="24.95" customHeight="1" x14ac:dyDescent="0.25">
      <c r="B23" s="261"/>
      <c r="C23" s="261"/>
      <c r="D23" s="31" t="s">
        <v>295</v>
      </c>
      <c r="E23" s="30" t="s">
        <v>74</v>
      </c>
      <c r="F23" s="150" t="s">
        <v>241</v>
      </c>
      <c r="G23" s="341">
        <v>44</v>
      </c>
      <c r="H23" s="341"/>
    </row>
    <row r="24" spans="2:10" ht="24.95" customHeight="1" x14ac:dyDescent="0.25">
      <c r="B24" s="261"/>
      <c r="C24" s="261"/>
      <c r="D24" s="31" t="s">
        <v>103</v>
      </c>
      <c r="E24" s="30" t="s">
        <v>75</v>
      </c>
      <c r="F24" s="95" t="s">
        <v>244</v>
      </c>
      <c r="G24" s="341">
        <v>0</v>
      </c>
      <c r="H24" s="341"/>
    </row>
    <row r="25" spans="2:10" ht="24.95" customHeight="1" x14ac:dyDescent="0.25">
      <c r="B25" s="261"/>
      <c r="C25" s="261"/>
      <c r="D25" s="349" t="s">
        <v>296</v>
      </c>
      <c r="E25" s="30" t="s">
        <v>76</v>
      </c>
      <c r="F25" s="150" t="s">
        <v>93</v>
      </c>
      <c r="G25" s="341">
        <v>28</v>
      </c>
      <c r="H25" s="341"/>
    </row>
    <row r="26" spans="2:10" ht="24.95" customHeight="1" x14ac:dyDescent="0.25">
      <c r="B26" s="261"/>
      <c r="C26" s="261"/>
      <c r="D26" s="350"/>
      <c r="E26" s="60" t="s">
        <v>77</v>
      </c>
      <c r="F26" s="148" t="s">
        <v>212</v>
      </c>
      <c r="G26" s="341">
        <v>0</v>
      </c>
      <c r="H26" s="341"/>
    </row>
    <row r="27" spans="2:10" ht="24.95" customHeight="1" x14ac:dyDescent="0.25">
      <c r="B27" s="261"/>
      <c r="C27" s="261"/>
      <c r="D27" s="350"/>
      <c r="E27" s="60" t="s">
        <v>201</v>
      </c>
      <c r="F27" s="148" t="s">
        <v>245</v>
      </c>
      <c r="G27" s="341">
        <v>20</v>
      </c>
      <c r="H27" s="341"/>
    </row>
    <row r="28" spans="2:10" ht="24.95" customHeight="1" x14ac:dyDescent="0.25">
      <c r="B28" s="264"/>
      <c r="C28" s="264"/>
      <c r="D28" s="351"/>
      <c r="E28" s="60" t="s">
        <v>247</v>
      </c>
      <c r="F28" s="148" t="s">
        <v>202</v>
      </c>
      <c r="G28" s="341">
        <v>10</v>
      </c>
      <c r="H28" s="341"/>
    </row>
    <row r="29" spans="2:10" ht="24.95" customHeight="1" x14ac:dyDescent="0.25">
      <c r="B29" s="289">
        <v>5</v>
      </c>
      <c r="C29" s="288" t="s">
        <v>70</v>
      </c>
      <c r="D29" s="347" t="s">
        <v>297</v>
      </c>
      <c r="E29" s="7" t="s">
        <v>12</v>
      </c>
      <c r="F29" s="151" t="s">
        <v>5</v>
      </c>
      <c r="G29" s="289">
        <v>28</v>
      </c>
      <c r="H29" s="289"/>
    </row>
    <row r="30" spans="2:10" ht="24.95" customHeight="1" x14ac:dyDescent="0.25">
      <c r="B30" s="289"/>
      <c r="C30" s="288"/>
      <c r="D30" s="347"/>
      <c r="E30" s="38" t="s">
        <v>13</v>
      </c>
      <c r="F30" s="151" t="s">
        <v>4</v>
      </c>
      <c r="G30" s="289">
        <v>20</v>
      </c>
      <c r="H30" s="289"/>
    </row>
    <row r="31" spans="2:10" ht="24.95" customHeight="1" x14ac:dyDescent="0.25">
      <c r="B31" s="30">
        <v>6</v>
      </c>
      <c r="C31" s="30" t="s">
        <v>100</v>
      </c>
      <c r="D31" s="31" t="s">
        <v>298</v>
      </c>
      <c r="E31" s="30" t="s">
        <v>14</v>
      </c>
      <c r="F31" s="150" t="s">
        <v>98</v>
      </c>
      <c r="G31" s="342">
        <v>12</v>
      </c>
      <c r="H31" s="342"/>
      <c r="I31" s="11"/>
      <c r="J31" s="11"/>
    </row>
    <row r="32" spans="2:10" ht="24.95" customHeight="1" x14ac:dyDescent="0.25">
      <c r="B32" s="328" t="s">
        <v>135</v>
      </c>
      <c r="C32" s="329"/>
      <c r="D32" s="329"/>
      <c r="E32" s="329"/>
      <c r="F32" s="329"/>
      <c r="G32" s="343">
        <f>SUM(G20:G31)</f>
        <v>180</v>
      </c>
      <c r="H32" s="343"/>
      <c r="I32" s="89"/>
      <c r="J32" s="89"/>
    </row>
    <row r="33" spans="2:10" s="115" customFormat="1" ht="31.5" customHeight="1" x14ac:dyDescent="0.25">
      <c r="B33" s="231">
        <v>7</v>
      </c>
      <c r="C33" s="232" t="s">
        <v>443</v>
      </c>
      <c r="D33" s="232" t="s">
        <v>436</v>
      </c>
      <c r="E33" s="159" t="s">
        <v>198</v>
      </c>
      <c r="F33" s="123" t="s">
        <v>199</v>
      </c>
      <c r="G33" s="338">
        <v>5</v>
      </c>
      <c r="H33" s="338"/>
      <c r="I33" s="203"/>
      <c r="J33" s="203"/>
    </row>
    <row r="34" spans="2:10" ht="24.95" customHeight="1" x14ac:dyDescent="0.25">
      <c r="B34" s="328" t="s">
        <v>286</v>
      </c>
      <c r="C34" s="329"/>
      <c r="D34" s="329"/>
      <c r="E34" s="329"/>
      <c r="F34" s="329"/>
      <c r="G34" s="330">
        <f>SUM(G33:G33)</f>
        <v>5</v>
      </c>
      <c r="H34" s="330"/>
      <c r="I34" s="88"/>
      <c r="J34" s="88"/>
    </row>
    <row r="35" spans="2:10" ht="31.5" x14ac:dyDescent="0.25">
      <c r="B35" s="260">
        <v>8</v>
      </c>
      <c r="C35" s="258" t="s">
        <v>307</v>
      </c>
      <c r="D35" s="258" t="s">
        <v>426</v>
      </c>
      <c r="E35" s="121" t="s">
        <v>427</v>
      </c>
      <c r="F35" s="104" t="s">
        <v>436</v>
      </c>
      <c r="G35" s="340">
        <v>80</v>
      </c>
      <c r="H35" s="340"/>
      <c r="I35" s="143"/>
      <c r="J35" s="143"/>
    </row>
    <row r="36" spans="2:10" ht="31.5" x14ac:dyDescent="0.25">
      <c r="B36" s="261"/>
      <c r="C36" s="339"/>
      <c r="D36" s="259"/>
      <c r="E36" s="121" t="s">
        <v>428</v>
      </c>
      <c r="F36" s="104" t="s">
        <v>437</v>
      </c>
      <c r="G36" s="340">
        <v>80</v>
      </c>
      <c r="H36" s="340"/>
      <c r="I36" s="143"/>
      <c r="J36" s="143"/>
    </row>
    <row r="37" spans="2:10" ht="31.5" x14ac:dyDescent="0.25">
      <c r="B37" s="261"/>
      <c r="C37" s="339"/>
      <c r="D37" s="259"/>
      <c r="E37" s="121" t="s">
        <v>429</v>
      </c>
      <c r="F37" s="104" t="s">
        <v>438</v>
      </c>
      <c r="G37" s="340">
        <v>80</v>
      </c>
      <c r="H37" s="340"/>
      <c r="I37" s="143"/>
      <c r="J37" s="143"/>
    </row>
    <row r="38" spans="2:10" ht="24.95" customHeight="1" x14ac:dyDescent="0.25">
      <c r="B38" s="328" t="s">
        <v>286</v>
      </c>
      <c r="C38" s="329"/>
      <c r="D38" s="329"/>
      <c r="E38" s="329"/>
      <c r="F38" s="329"/>
      <c r="G38" s="330">
        <f>SUM(G35:G37)</f>
        <v>240</v>
      </c>
      <c r="H38" s="330"/>
      <c r="I38" s="88"/>
      <c r="J38" s="88"/>
    </row>
    <row r="39" spans="2:10" s="115" customFormat="1" ht="31.5" customHeight="1" x14ac:dyDescent="0.25">
      <c r="B39" s="265">
        <v>9</v>
      </c>
      <c r="C39" s="267" t="s">
        <v>425</v>
      </c>
      <c r="D39" s="267" t="s">
        <v>451</v>
      </c>
      <c r="E39" s="159" t="s">
        <v>431</v>
      </c>
      <c r="F39" s="123" t="s">
        <v>424</v>
      </c>
      <c r="G39" s="338">
        <v>1</v>
      </c>
      <c r="H39" s="338"/>
      <c r="I39" s="203"/>
      <c r="J39" s="203"/>
    </row>
    <row r="40" spans="2:10" s="115" customFormat="1" ht="31.5" x14ac:dyDescent="0.25">
      <c r="B40" s="266"/>
      <c r="C40" s="268"/>
      <c r="D40" s="268"/>
      <c r="E40" s="159" t="s">
        <v>432</v>
      </c>
      <c r="F40" s="123" t="s">
        <v>539</v>
      </c>
      <c r="G40" s="338">
        <v>1</v>
      </c>
      <c r="H40" s="338"/>
      <c r="I40" s="203"/>
      <c r="J40" s="203"/>
    </row>
    <row r="41" spans="2:10" s="115" customFormat="1" ht="31.5" x14ac:dyDescent="0.25">
      <c r="B41" s="266"/>
      <c r="C41" s="268"/>
      <c r="D41" s="268"/>
      <c r="E41" s="159" t="s">
        <v>433</v>
      </c>
      <c r="F41" s="123" t="s">
        <v>540</v>
      </c>
      <c r="G41" s="338">
        <v>1</v>
      </c>
      <c r="H41" s="338"/>
      <c r="I41" s="203"/>
      <c r="J41" s="203"/>
    </row>
    <row r="42" spans="2:10" x14ac:dyDescent="0.25">
      <c r="B42" s="328" t="s">
        <v>286</v>
      </c>
      <c r="C42" s="329"/>
      <c r="D42" s="329"/>
      <c r="E42" s="329"/>
      <c r="F42" s="329"/>
      <c r="G42" s="330">
        <f>SUM(G39:G41)</f>
        <v>3</v>
      </c>
      <c r="H42" s="330"/>
      <c r="I42" s="88"/>
      <c r="J42" s="88"/>
    </row>
    <row r="43" spans="2:10" ht="31.5" x14ac:dyDescent="0.25">
      <c r="B43" s="260">
        <v>10</v>
      </c>
      <c r="C43" s="258" t="s">
        <v>430</v>
      </c>
      <c r="D43" s="258" t="s">
        <v>452</v>
      </c>
      <c r="E43" s="121" t="s">
        <v>444</v>
      </c>
      <c r="F43" s="104" t="s">
        <v>439</v>
      </c>
      <c r="G43" s="340">
        <v>120</v>
      </c>
      <c r="H43" s="340"/>
    </row>
    <row r="44" spans="2:10" ht="31.5" x14ac:dyDescent="0.25">
      <c r="B44" s="261"/>
      <c r="C44" s="339"/>
      <c r="D44" s="259"/>
      <c r="E44" s="121" t="s">
        <v>445</v>
      </c>
      <c r="F44" s="104" t="s">
        <v>434</v>
      </c>
      <c r="G44" s="340">
        <v>24</v>
      </c>
      <c r="H44" s="340"/>
    </row>
    <row r="45" spans="2:10" ht="31.5" x14ac:dyDescent="0.25">
      <c r="B45" s="261"/>
      <c r="C45" s="339"/>
      <c r="D45" s="259"/>
      <c r="E45" s="121" t="s">
        <v>446</v>
      </c>
      <c r="F45" s="104" t="s">
        <v>435</v>
      </c>
      <c r="G45" s="335">
        <v>8</v>
      </c>
      <c r="H45" s="336"/>
    </row>
    <row r="46" spans="2:10" ht="31.5" x14ac:dyDescent="0.25">
      <c r="B46" s="261"/>
      <c r="C46" s="339"/>
      <c r="D46" s="259"/>
      <c r="E46" s="121" t="s">
        <v>453</v>
      </c>
      <c r="F46" s="104" t="s">
        <v>440</v>
      </c>
      <c r="G46" s="340">
        <v>8</v>
      </c>
      <c r="H46" s="340"/>
    </row>
    <row r="47" spans="2:10" x14ac:dyDescent="0.25">
      <c r="B47" s="328" t="s">
        <v>286</v>
      </c>
      <c r="C47" s="329"/>
      <c r="D47" s="329"/>
      <c r="E47" s="329"/>
      <c r="F47" s="329"/>
      <c r="G47" s="330">
        <f>SUM(G43:G46)</f>
        <v>160</v>
      </c>
      <c r="H47" s="330"/>
    </row>
    <row r="48" spans="2:10" s="115" customFormat="1" x14ac:dyDescent="0.25">
      <c r="B48" s="265">
        <v>11</v>
      </c>
      <c r="C48" s="267" t="s">
        <v>489</v>
      </c>
      <c r="D48" s="267" t="s">
        <v>490</v>
      </c>
      <c r="E48" s="159" t="s">
        <v>454</v>
      </c>
      <c r="F48" s="123" t="s">
        <v>492</v>
      </c>
      <c r="G48" s="338">
        <v>20</v>
      </c>
      <c r="H48" s="338"/>
    </row>
    <row r="49" spans="2:10" s="115" customFormat="1" ht="31.5" x14ac:dyDescent="0.25">
      <c r="B49" s="266"/>
      <c r="C49" s="337"/>
      <c r="D49" s="268"/>
      <c r="E49" s="159" t="s">
        <v>455</v>
      </c>
      <c r="F49" s="123" t="s">
        <v>493</v>
      </c>
      <c r="G49" s="338">
        <v>20</v>
      </c>
      <c r="H49" s="338"/>
    </row>
    <row r="50" spans="2:10" x14ac:dyDescent="0.25">
      <c r="B50" s="328" t="s">
        <v>286</v>
      </c>
      <c r="C50" s="329"/>
      <c r="D50" s="329"/>
      <c r="E50" s="329"/>
      <c r="F50" s="329"/>
      <c r="G50" s="330">
        <f>SUM(G48:G49)</f>
        <v>40</v>
      </c>
      <c r="H50" s="330"/>
    </row>
    <row r="51" spans="2:10" x14ac:dyDescent="0.25">
      <c r="B51" s="333" t="s">
        <v>32</v>
      </c>
      <c r="C51" s="333"/>
      <c r="D51" s="9">
        <v>239.24</v>
      </c>
    </row>
    <row r="53" spans="2:10" x14ac:dyDescent="0.25">
      <c r="C53" s="11"/>
      <c r="D53" s="12"/>
    </row>
    <row r="54" spans="2:10" x14ac:dyDescent="0.25">
      <c r="B54" s="334" t="s">
        <v>22</v>
      </c>
      <c r="C54" s="334"/>
    </row>
    <row r="55" spans="2:10" x14ac:dyDescent="0.25">
      <c r="B55" s="301" t="s">
        <v>51</v>
      </c>
      <c r="C55" s="331"/>
      <c r="D55" s="331"/>
      <c r="E55" s="331"/>
      <c r="F55" s="331"/>
      <c r="G55" s="332"/>
      <c r="H55" s="136"/>
    </row>
    <row r="60" spans="2:10" x14ac:dyDescent="0.25">
      <c r="J60" s="8" t="s">
        <v>538</v>
      </c>
    </row>
  </sheetData>
  <protectedRanges>
    <protectedRange sqref="D51" name="Intervalo1"/>
  </protectedRanges>
  <mergeCells count="83">
    <mergeCell ref="C15:C18"/>
    <mergeCell ref="B19:F19"/>
    <mergeCell ref="C20:C21"/>
    <mergeCell ref="C22:C28"/>
    <mergeCell ref="B20:B28"/>
    <mergeCell ref="D25:D28"/>
    <mergeCell ref="B38:F38"/>
    <mergeCell ref="B42:F42"/>
    <mergeCell ref="D39:D41"/>
    <mergeCell ref="C39:C41"/>
    <mergeCell ref="B2:G2"/>
    <mergeCell ref="B3:G3"/>
    <mergeCell ref="B4:G4"/>
    <mergeCell ref="B7:G7"/>
    <mergeCell ref="B5:G5"/>
    <mergeCell ref="B10:B12"/>
    <mergeCell ref="C10:C12"/>
    <mergeCell ref="D10:D12"/>
    <mergeCell ref="B13:B14"/>
    <mergeCell ref="C13:C14"/>
    <mergeCell ref="B39:B41"/>
    <mergeCell ref="B15:B18"/>
    <mergeCell ref="B34:F34"/>
    <mergeCell ref="D29:D30"/>
    <mergeCell ref="B32:F32"/>
    <mergeCell ref="B35:B37"/>
    <mergeCell ref="C35:C37"/>
    <mergeCell ref="D35:D37"/>
    <mergeCell ref="B29:B30"/>
    <mergeCell ref="C29:C30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34:H34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6:H36"/>
    <mergeCell ref="G37:H37"/>
    <mergeCell ref="G38:H38"/>
    <mergeCell ref="G35:H35"/>
    <mergeCell ref="G42:H42"/>
    <mergeCell ref="G39:H39"/>
    <mergeCell ref="G40:H40"/>
    <mergeCell ref="G41:H41"/>
    <mergeCell ref="G45:H45"/>
    <mergeCell ref="B47:F47"/>
    <mergeCell ref="G47:H47"/>
    <mergeCell ref="B48:B49"/>
    <mergeCell ref="C48:C49"/>
    <mergeCell ref="D48:D49"/>
    <mergeCell ref="G48:H48"/>
    <mergeCell ref="G49:H49"/>
    <mergeCell ref="B43:B46"/>
    <mergeCell ref="C43:C46"/>
    <mergeCell ref="D43:D46"/>
    <mergeCell ref="G43:H43"/>
    <mergeCell ref="G44:H44"/>
    <mergeCell ref="G46:H46"/>
    <mergeCell ref="B50:F50"/>
    <mergeCell ref="G50:H50"/>
    <mergeCell ref="B55:G55"/>
    <mergeCell ref="B51:C51"/>
    <mergeCell ref="B54:C54"/>
  </mergeCells>
  <phoneticPr fontId="19" type="noConversion"/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2:AF137"/>
  <sheetViews>
    <sheetView showGridLines="0" tabSelected="1" topLeftCell="I25" zoomScale="80" zoomScaleNormal="80" zoomScalePageLayoutView="120" workbookViewId="0">
      <selection activeCell="S41" sqref="S41"/>
    </sheetView>
  </sheetViews>
  <sheetFormatPr defaultColWidth="10.625" defaultRowHeight="15.75" x14ac:dyDescent="0.25"/>
  <cols>
    <col min="1" max="1" width="2.625" style="8" customWidth="1"/>
    <col min="2" max="2" width="4.625" style="1" customWidth="1"/>
    <col min="3" max="3" width="19.75" style="8" bestFit="1" customWidth="1"/>
    <col min="4" max="4" width="26" style="8" customWidth="1"/>
    <col min="5" max="5" width="10.125" style="1" bestFit="1" customWidth="1"/>
    <col min="6" max="6" width="5.625" style="1" customWidth="1"/>
    <col min="7" max="7" width="40.25" style="8" customWidth="1"/>
    <col min="8" max="8" width="31.75" style="8" bestFit="1" customWidth="1"/>
    <col min="9" max="9" width="14.375" style="8" customWidth="1"/>
    <col min="10" max="10" width="12.625" style="8" customWidth="1"/>
    <col min="11" max="11" width="14.75" style="8" customWidth="1"/>
    <col min="12" max="12" width="16" style="8" bestFit="1" customWidth="1"/>
    <col min="13" max="13" width="20.375" style="8" bestFit="1" customWidth="1"/>
    <col min="14" max="14" width="22.25" style="8" bestFit="1" customWidth="1"/>
    <col min="15" max="15" width="16.75" style="8" bestFit="1" customWidth="1"/>
    <col min="16" max="16" width="22.25" style="8" bestFit="1" customWidth="1"/>
    <col min="17" max="17" width="23.5" style="8" bestFit="1" customWidth="1"/>
    <col min="18" max="18" width="31" style="8" bestFit="1" customWidth="1"/>
    <col min="19" max="19" width="17.375" style="8" bestFit="1" customWidth="1"/>
    <col min="20" max="20" width="15.375" style="8" bestFit="1" customWidth="1"/>
    <col min="21" max="21" width="36.75" style="8" bestFit="1" customWidth="1"/>
    <col min="22" max="22" width="19.75" style="8" bestFit="1" customWidth="1"/>
    <col min="23" max="23" width="16.125" style="8" bestFit="1" customWidth="1"/>
    <col min="24" max="24" width="19.75" style="8" bestFit="1" customWidth="1"/>
    <col min="25" max="25" width="22" style="8" bestFit="1" customWidth="1"/>
    <col min="26" max="26" width="23" style="8" bestFit="1" customWidth="1"/>
    <col min="27" max="27" width="16.125" style="8" bestFit="1" customWidth="1"/>
    <col min="28" max="28" width="10.625" style="8"/>
    <col min="29" max="29" width="18.625" style="8" bestFit="1" customWidth="1"/>
    <col min="30" max="16384" width="10.625" style="8"/>
  </cols>
  <sheetData>
    <row r="2" spans="2:18" ht="18.75" x14ac:dyDescent="0.25">
      <c r="B2" s="312" t="s">
        <v>253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2:18" ht="18.75" x14ac:dyDescent="0.25">
      <c r="B3" s="313" t="s">
        <v>54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</row>
    <row r="4" spans="2:18" ht="18.75" x14ac:dyDescent="0.25">
      <c r="B4" s="313" t="s">
        <v>254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</row>
    <row r="5" spans="2:18" ht="18.75" x14ac:dyDescent="0.25">
      <c r="B5" s="313" t="s">
        <v>256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</row>
    <row r="6" spans="2:18" x14ac:dyDescent="0.25"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</row>
    <row r="7" spans="2:18" ht="21" x14ac:dyDescent="0.25">
      <c r="B7" s="158" t="s">
        <v>332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</row>
    <row r="9" spans="2:18" ht="39.950000000000003" customHeight="1" x14ac:dyDescent="0.25">
      <c r="B9" s="6" t="s">
        <v>53</v>
      </c>
      <c r="C9" s="6" t="s">
        <v>25</v>
      </c>
      <c r="D9" s="6" t="s">
        <v>83</v>
      </c>
      <c r="E9" s="6" t="s">
        <v>53</v>
      </c>
      <c r="F9" s="6" t="s">
        <v>52</v>
      </c>
      <c r="G9" s="6" t="s">
        <v>80</v>
      </c>
      <c r="H9" s="5" t="s">
        <v>63</v>
      </c>
      <c r="I9" s="5" t="s">
        <v>28</v>
      </c>
      <c r="J9" s="5" t="s">
        <v>64</v>
      </c>
      <c r="K9" s="5" t="s">
        <v>28</v>
      </c>
      <c r="L9" s="5" t="s">
        <v>44</v>
      </c>
      <c r="M9" s="5" t="s">
        <v>45</v>
      </c>
      <c r="N9" s="5" t="s">
        <v>46</v>
      </c>
      <c r="O9" s="392" t="s">
        <v>187</v>
      </c>
      <c r="P9" s="392"/>
      <c r="Q9" s="424" t="s">
        <v>257</v>
      </c>
      <c r="R9" s="424"/>
    </row>
    <row r="10" spans="2:18" ht="24.95" customHeight="1" x14ac:dyDescent="0.25">
      <c r="B10" s="289">
        <v>1</v>
      </c>
      <c r="C10" s="289" t="s">
        <v>47</v>
      </c>
      <c r="D10" s="403" t="s">
        <v>33</v>
      </c>
      <c r="E10" s="2"/>
      <c r="F10" s="2" t="s">
        <v>6</v>
      </c>
      <c r="G10" s="3" t="s">
        <v>336</v>
      </c>
      <c r="H10" s="105" t="s">
        <v>35</v>
      </c>
      <c r="I10" s="51">
        <f>IF(H10='Complexidade do Processo'!$B$12,'Complexidade do Processo'!$C$12,IF('Contagem Estimada-Detalhada'!H10='Complexidade do Processo'!$B$13,'Complexidade do Processo'!$C$13,IF('Contagem Estimada-Detalhada'!H10='Complexidade do Processo'!$B$14,'Complexidade do Processo'!$C$14,IF('Contagem Estimada-Detalhada'!H10='Complexidade do Processo'!$B$15,'Complexidade do Processo'!$C$15,ERRO))))</f>
        <v>1</v>
      </c>
      <c r="J10" s="38" t="s">
        <v>35</v>
      </c>
      <c r="K10" s="51">
        <f>IF(J10='Complexidade do Processo'!$F$12,'Complexidade do Processo'!$G$12, IF(J10='Complexidade do Processo'!$F$13,'Complexidade do Processo'!$G$13,IF(J10='Complexidade do Processo'!$F$14,'Complexidade do Processo'!$G$14,IF(J10='Complexidade do Processo'!$F$15,'Complexidade do Processo'!$G$15,IF(J10='Complexidade do Processo'!$F$16,'Complexidade do Processo'!$G$16,IF(J10='Complexidade do Processo'!$F$17,'Complexidade do Processo'!$G$17,IF(J10='Complexidade do Processo'!$F$18,'Complexidade do Processo'!$G$18,IF(J10='Complexidade do Processo'!$F$19,'Complexidade do Processo'!$G$19,IF(J10='Complexidade do Processo'!$F$20,'Complexidade do Processo'!$G$20, IF(J10='Complexidade do Processo'!$F$21,'Complexidade do Processo'!$G$21,IF(J10='Complexidade do Processo'!$F$22,'Complexidade do Processo'!$G$22,IF(J10='Complexidade do Processo'!$F$23,'Complexidade do Processo'!$G$23,IF(J10='Complexidade do Processo'!$F$24,'Complexidade do Processo'!$G$24,IF(J10='Complexidade do Processo'!$F$25,'Complexidade do Processo'!$G$25,IF(J10='Complexidade do Processo'!$F$26,'Complexidade do Processo'!$G$26,IF(J10='Complexidade do Processo'!$F$27,'Complexidade do Processo'!$G$27,IF(J10='Complexidade do Processo'!$F$28,'Complexidade do Processo'!$G$28,IF(J10='Complexidade do Processo'!$F$29,'Complexidade do Processo'!$G$29,IF(J10='Complexidade do Processo'!$F$30,'Complexidade do Processo'!$G$30,IF(J10='Complexidade do Processo'!$F$31,'Complexidade do Processo'!$G$31,IF(J10='Complexidade do Processo'!$F$32,'Complexidade do Processo'!$G$32,IF(J10='Complexidade do Processo'!$F$33,'Complexidade do Processo'!$G$33,IF(J10='Complexidade do Processo'!$F$34,'Complexidade do Processo'!$G$34,IF(J10='Complexidade do Processo'!$F$35,'Complexidade do Processo'!$G$35,IF(J10='Complexidade do Processo'!$F$36,'Complexidade do Processo'!$G$36,IF(J10='Complexidade do Processo'!$F$37,'Complexidade do Processo'!$G$37,IF(J10='Complexidade do Processo'!$F$38,'Complexidade do Processo'!$G$38,)))))))))))))))))))))))))))</f>
        <v>1</v>
      </c>
      <c r="L10" s="99">
        <f>IF(Controle!AA1=TRUE,(I10*K10)*'UST X Serviço'!G10,0)</f>
        <v>0</v>
      </c>
      <c r="M10" s="404">
        <f>SUM(L10:L12)</f>
        <v>0</v>
      </c>
      <c r="N10" s="53">
        <f>L10*'UST X Serviço'!$D$51</f>
        <v>0</v>
      </c>
      <c r="O10" s="389" t="s">
        <v>35</v>
      </c>
      <c r="P10" s="389"/>
      <c r="Q10" s="390">
        <f>IF(O10='Complexidade do Processo'!AA$12,'Contagem Estimada-Detalhada'!N10*'Complexidade do Processo'!AB$12,IF(O10='Complexidade do Processo'!AA$13,N10*'Complexidade do Processo'!AB$13,IF(O10='Complexidade do Processo'!AA$14,'Contagem Estimada-Detalhada'!N10*'Complexidade do Processo'!AB$14,IF(O10='Complexidade do Processo'!AA$15,'Contagem Estimada-Detalhada'!N10*'Complexidade do Processo'!AB$15,IF(O10='Complexidade do Processo'!AA$16,'Contagem Estimada-Detalhada'!N10*'Complexidade do Processo'!AB$16)))))</f>
        <v>0</v>
      </c>
      <c r="R10" s="390"/>
    </row>
    <row r="11" spans="2:18" ht="24.95" customHeight="1" x14ac:dyDescent="0.25">
      <c r="B11" s="289"/>
      <c r="C11" s="289"/>
      <c r="D11" s="403"/>
      <c r="E11" s="2"/>
      <c r="F11" s="2" t="s">
        <v>7</v>
      </c>
      <c r="G11" s="80" t="s">
        <v>31</v>
      </c>
      <c r="H11" s="105" t="s">
        <v>35</v>
      </c>
      <c r="I11" s="51">
        <f>IF(H11='Complexidade do Processo'!$B$12,'Complexidade do Processo'!$C$12,IF('Contagem Estimada-Detalhada'!H11='Complexidade do Processo'!$B$13,'Complexidade do Processo'!$C$13,IF('Contagem Estimada-Detalhada'!H11='Complexidade do Processo'!$B$14,'Complexidade do Processo'!$C$14,IF('Contagem Estimada-Detalhada'!H11='Complexidade do Processo'!$B$15,'Complexidade do Processo'!$C$15,ERRO))))</f>
        <v>1</v>
      </c>
      <c r="J11" s="77" t="s">
        <v>35</v>
      </c>
      <c r="K11" s="51">
        <f>IF(J11='Complexidade do Processo'!$F$12,'Complexidade do Processo'!$G$12, IF(J11='Complexidade do Processo'!$F$13,'Complexidade do Processo'!$G$13,IF(J11='Complexidade do Processo'!$F$14,'Complexidade do Processo'!$G$14,IF(J11='Complexidade do Processo'!$F$15,'Complexidade do Processo'!$G$15,IF(J11='Complexidade do Processo'!$F$16,'Complexidade do Processo'!$G$16,IF(J11='Complexidade do Processo'!$F$17,'Complexidade do Processo'!$G$17,IF(J11='Complexidade do Processo'!$F$18,'Complexidade do Processo'!$G$18,IF(J11='Complexidade do Processo'!$F$19,'Complexidade do Processo'!$G$19,IF(J11='Complexidade do Processo'!$F$20,'Complexidade do Processo'!$G$20, IF(J11='Complexidade do Processo'!$F$21,'Complexidade do Processo'!$G$21,IF(J11='Complexidade do Processo'!$F$22,'Complexidade do Processo'!$G$22,IF(J11='Complexidade do Processo'!$F$23,'Complexidade do Processo'!$G$23,IF(J11='Complexidade do Processo'!$F$24,'Complexidade do Processo'!$G$24,IF(J11='Complexidade do Processo'!$F$25,'Complexidade do Processo'!$G$25,IF(J11='Complexidade do Processo'!$F$26,'Complexidade do Processo'!$G$26,IF(J11='Complexidade do Processo'!$F$27,'Complexidade do Processo'!$G$27,IF(J11='Complexidade do Processo'!$F$28,'Complexidade do Processo'!$G$28,IF(J11='Complexidade do Processo'!$F$29,'Complexidade do Processo'!$G$29,IF(J11='Complexidade do Processo'!$F$30,'Complexidade do Processo'!$G$30,IF(J11='Complexidade do Processo'!$F$31,'Complexidade do Processo'!$G$31,IF(J11='Complexidade do Processo'!$F$32,'Complexidade do Processo'!$G$32,IF(J11='Complexidade do Processo'!$F$33,'Complexidade do Processo'!$G$33,IF(J11='Complexidade do Processo'!$F$34,'Complexidade do Processo'!$G$34,IF(J11='Complexidade do Processo'!$F$35,'Complexidade do Processo'!$G$35,IF(J11='Complexidade do Processo'!$F$36,'Complexidade do Processo'!$G$36,IF(J11='Complexidade do Processo'!$F$37,'Complexidade do Processo'!$G$37,IF(J11='Complexidade do Processo'!$F$38,'Complexidade do Processo'!$G$38,)))))))))))))))))))))))))))</f>
        <v>1</v>
      </c>
      <c r="L11" s="99">
        <f>IF(Controle!AA2=TRUE,(I11*K11)*'UST X Serviço'!G11,0)</f>
        <v>0</v>
      </c>
      <c r="M11" s="405"/>
      <c r="N11" s="53">
        <f>L11*'UST X Serviço'!$D$51</f>
        <v>0</v>
      </c>
      <c r="O11" s="389" t="s">
        <v>35</v>
      </c>
      <c r="P11" s="389"/>
      <c r="Q11" s="390">
        <f>IF(O11='Complexidade do Processo'!AA$12,'Contagem Estimada-Detalhada'!N11*'Complexidade do Processo'!AB$12,IF(O11='Complexidade do Processo'!AA$13,N11*'Complexidade do Processo'!AB$13,IF(O11='Complexidade do Processo'!AA$14,'Contagem Estimada-Detalhada'!N11*'Complexidade do Processo'!AB$14,IF(O11='Complexidade do Processo'!AA$15,'Contagem Estimada-Detalhada'!N11*'Complexidade do Processo'!AB$15,IF(O11='Complexidade do Processo'!AA$16,'Contagem Estimada-Detalhada'!N11*'Complexidade do Processo'!AB$16)))))</f>
        <v>0</v>
      </c>
      <c r="R11" s="390"/>
    </row>
    <row r="12" spans="2:18" s="16" customFormat="1" ht="24.95" customHeight="1" x14ac:dyDescent="0.25">
      <c r="B12" s="289"/>
      <c r="C12" s="289"/>
      <c r="D12" s="403"/>
      <c r="E12" s="169"/>
      <c r="F12" s="169" t="s">
        <v>206</v>
      </c>
      <c r="G12" s="3" t="s">
        <v>200</v>
      </c>
      <c r="H12" s="169" t="s">
        <v>35</v>
      </c>
      <c r="I12" s="170">
        <f>IF(H12='Complexidade do Processo'!$B$12,'Complexidade do Processo'!$C$12,IF('Contagem Estimada-Detalhada'!H12='Complexidade do Processo'!$B$13,'Complexidade do Processo'!$C$13,IF('Contagem Estimada-Detalhada'!H12='Complexidade do Processo'!$B$14,'Complexidade do Processo'!$C$14,IF('Contagem Estimada-Detalhada'!H12='Complexidade do Processo'!$B$15,'Complexidade do Processo'!$C$15,ERRO))))</f>
        <v>1</v>
      </c>
      <c r="J12" s="169" t="s">
        <v>35</v>
      </c>
      <c r="K12" s="170">
        <f>IF(J12='Complexidade do Processo'!$W$12,'Complexidade do Processo'!$X$12,IF(J12='Complexidade do Processo'!$W$13,'Complexidade do Processo'!$X$13,IF(J12='Complexidade do Processo'!$W$14,'Complexidade do Processo'!$X$14,IF(J12='Complexidade do Processo'!$W$15,'Complexidade do Processo'!$X$15,IF(J12='Complexidade do Processo'!$W$16,'Complexidade do Processo'!$X$16,IF(J12='Complexidade do Processo'!$W$17,'Complexidade do Processo'!$X$17,IF(J12='Complexidade do Processo'!$W$18,'Complexidade do Processo'!$X$18,)))))))</f>
        <v>1</v>
      </c>
      <c r="L12" s="99">
        <f>IF(Controle!AA3=TRUE,(I12*K12)*'UST X Serviço'!G12,0)</f>
        <v>0</v>
      </c>
      <c r="M12" s="406"/>
      <c r="N12" s="53">
        <f>L12*'UST X Serviço'!$D$51</f>
        <v>0</v>
      </c>
      <c r="O12" s="389" t="s">
        <v>35</v>
      </c>
      <c r="P12" s="389"/>
      <c r="Q12" s="425">
        <f>IF(O12='Complexidade do Processo'!AA$12,'Contagem Estimada-Detalhada'!N12*'Complexidade do Processo'!AB$12,IF(O12='Complexidade do Processo'!AA$13,N12*'Complexidade do Processo'!AB$13,IF(O12='Complexidade do Processo'!AA$14,'Contagem Estimada-Detalhada'!N12*'Complexidade do Processo'!AB$14,IF(O12='Complexidade do Processo'!AA$15,'Contagem Estimada-Detalhada'!N12*'Complexidade do Processo'!AB$15,IF(O12='Complexidade do Processo'!AA$16,'Contagem Estimada-Detalhada'!N12*'Complexidade do Processo'!AB$16)))))</f>
        <v>0</v>
      </c>
      <c r="R12" s="425"/>
    </row>
    <row r="13" spans="2:18" ht="33.75" customHeight="1" x14ac:dyDescent="0.25">
      <c r="B13" s="260">
        <v>2</v>
      </c>
      <c r="C13" s="260" t="s">
        <v>0</v>
      </c>
      <c r="D13" s="41" t="s">
        <v>344</v>
      </c>
      <c r="E13" s="42"/>
      <c r="F13" s="30" t="s">
        <v>8</v>
      </c>
      <c r="G13" s="43" t="s">
        <v>15</v>
      </c>
      <c r="H13" s="30" t="s">
        <v>35</v>
      </c>
      <c r="I13" s="50">
        <f>IF(H13='Complexidade do Processo'!$B$12,'Complexidade do Processo'!$C$12,IF('Contagem Estimada-Detalhada'!H13='Complexidade do Processo'!$B$13,'Complexidade do Processo'!$C$13,IF('Contagem Estimada-Detalhada'!H13='Complexidade do Processo'!$B$14,'Complexidade do Processo'!$C$14,IF('Contagem Estimada-Detalhada'!H13='Complexidade do Processo'!$B$15,'Complexidade do Processo'!$C$15,ERRO))))</f>
        <v>1</v>
      </c>
      <c r="J13" s="30" t="s">
        <v>35</v>
      </c>
      <c r="K13" s="50">
        <f>IF(J13='Complexidade do Processo'!$F$12,'Complexidade do Processo'!$G$12, IF(J13='Complexidade do Processo'!$F$13,'Complexidade do Processo'!$G$13,IF(J13='Complexidade do Processo'!$F$14,'Complexidade do Processo'!$G$14,IF(J13='Complexidade do Processo'!$F$15,'Complexidade do Processo'!$G$15,IF(J13='Complexidade do Processo'!$F$16,'Complexidade do Processo'!$G$16,IF(J13='Complexidade do Processo'!$F$17,'Complexidade do Processo'!$G$17,IF(J13='Complexidade do Processo'!$F$18,'Complexidade do Processo'!$G$18,IF(J13='Complexidade do Processo'!$F$19,'Complexidade do Processo'!$G$19,IF(J13='Complexidade do Processo'!$F$20,'Complexidade do Processo'!$G$20, IF(J13='Complexidade do Processo'!$F$21,'Complexidade do Processo'!$G$21,IF(J13='Complexidade do Processo'!$F$22,'Complexidade do Processo'!$G$22,IF(J13='Complexidade do Processo'!$F$23,'Complexidade do Processo'!$G$23,IF(J13='Complexidade do Processo'!$F$24,'Complexidade do Processo'!$G$24,IF(J13='Complexidade do Processo'!$F$25,'Complexidade do Processo'!$G$25,IF(J13='Complexidade do Processo'!$F$26,'Complexidade do Processo'!$G$26,IF(J13='Complexidade do Processo'!$F$27,'Complexidade do Processo'!$G$27,IF(J13='Complexidade do Processo'!$F$28,'Complexidade do Processo'!$G$28,IF(J13='Complexidade do Processo'!$F$29,'Complexidade do Processo'!$G$29,IF(J13='Complexidade do Processo'!$F$30,'Complexidade do Processo'!$G$30,IF(J13='Complexidade do Processo'!$F$31,'Complexidade do Processo'!$G$31,IF(J13='Complexidade do Processo'!$F$32,'Complexidade do Processo'!$G$32,IF(J13='Complexidade do Processo'!$F$33,'Complexidade do Processo'!$G$33,IF(J13='Complexidade do Processo'!$F$34,'Complexidade do Processo'!$G$34,IF(J13='Complexidade do Processo'!$F$35,'Complexidade do Processo'!$G$35,IF(J13='Complexidade do Processo'!$F$36,'Complexidade do Processo'!$G$36,IF(J13='Complexidade do Processo'!$F$37,'Complexidade do Processo'!$G$37,IF(J13='Complexidade do Processo'!$F$38,'Complexidade do Processo'!$G$38,)))))))))))))))))))))))))))</f>
        <v>1</v>
      </c>
      <c r="L13" s="100">
        <f>IF(Controle!AA4=TRUE,(I13*K13)*'UST X Serviço'!G13,0)</f>
        <v>0</v>
      </c>
      <c r="M13" s="408">
        <f>SUM(L13:L14)</f>
        <v>0</v>
      </c>
      <c r="N13" s="44">
        <f>L13*'UST X Serviço'!$D$51</f>
        <v>0</v>
      </c>
      <c r="O13" s="422" t="s">
        <v>35</v>
      </c>
      <c r="P13" s="422"/>
      <c r="Q13" s="391">
        <f>IF(O13='Complexidade do Processo'!AA$12,'Contagem Estimada-Detalhada'!N13*'Complexidade do Processo'!AB$12,IF(O13='Complexidade do Processo'!AA$13,N13*'Complexidade do Processo'!AB$13,IF(O13='Complexidade do Processo'!AA$14,'Contagem Estimada-Detalhada'!N13*'Complexidade do Processo'!AB$14,IF(O13='Complexidade do Processo'!AA$15,'Contagem Estimada-Detalhada'!N13*'Complexidade do Processo'!AB$15,IF(O13='Complexidade do Processo'!AA$16,'Contagem Estimada-Detalhada'!N13*'Complexidade do Processo'!AB$16)))))</f>
        <v>0</v>
      </c>
      <c r="R13" s="391"/>
    </row>
    <row r="14" spans="2:18" ht="24.95" customHeight="1" x14ac:dyDescent="0.25">
      <c r="B14" s="261"/>
      <c r="C14" s="261"/>
      <c r="D14" s="49" t="s">
        <v>345</v>
      </c>
      <c r="E14" s="30"/>
      <c r="F14" s="30" t="s">
        <v>9</v>
      </c>
      <c r="G14" s="39" t="s">
        <v>2</v>
      </c>
      <c r="H14" s="30" t="s">
        <v>35</v>
      </c>
      <c r="I14" s="50">
        <f>IF(H14='Complexidade do Processo'!$B$12,'Complexidade do Processo'!$C$12,IF('Contagem Estimada-Detalhada'!H14='Complexidade do Processo'!$B$13,'Complexidade do Processo'!$C$13,IF('Contagem Estimada-Detalhada'!H14='Complexidade do Processo'!$B$14,'Complexidade do Processo'!$C$14,IF('Contagem Estimada-Detalhada'!H14='Complexidade do Processo'!$B$15,'Complexidade do Processo'!$C$15,ERRO))))</f>
        <v>1</v>
      </c>
      <c r="J14" s="30" t="s">
        <v>35</v>
      </c>
      <c r="K14" s="50">
        <f>IF(J14='Complexidade do Processo'!$F$12,'Complexidade do Processo'!$G$12, IF(J14='Complexidade do Processo'!$F$13,'Complexidade do Processo'!$G$13,IF(J14='Complexidade do Processo'!$F$14,'Complexidade do Processo'!$G$14,IF(J14='Complexidade do Processo'!$F$15,'Complexidade do Processo'!$G$15,IF(J14='Complexidade do Processo'!$F$16,'Complexidade do Processo'!$G$16,IF(J14='Complexidade do Processo'!$F$17,'Complexidade do Processo'!$G$17,IF(J14='Complexidade do Processo'!$F$18,'Complexidade do Processo'!$G$18,IF(J14='Complexidade do Processo'!$F$19,'Complexidade do Processo'!$G$19,IF(J14='Complexidade do Processo'!$F$20,'Complexidade do Processo'!$G$20, IF(J14='Complexidade do Processo'!$F$21,'Complexidade do Processo'!$G$21,IF(J14='Complexidade do Processo'!$F$22,'Complexidade do Processo'!$G$22,IF(J14='Complexidade do Processo'!$F$23,'Complexidade do Processo'!$G$23,IF(J14='Complexidade do Processo'!$F$24,'Complexidade do Processo'!$G$24,IF(J14='Complexidade do Processo'!$F$25,'Complexidade do Processo'!$G$25,IF(J14='Complexidade do Processo'!$F$26,'Complexidade do Processo'!$G$26,IF(J14='Complexidade do Processo'!$F$27,'Complexidade do Processo'!$G$27,IF(J14='Complexidade do Processo'!$F$28,'Complexidade do Processo'!$G$28,IF(J14='Complexidade do Processo'!$F$29,'Complexidade do Processo'!$G$29,IF(J14='Complexidade do Processo'!$F$30,'Complexidade do Processo'!$G$30,IF(J14='Complexidade do Processo'!$F$31,'Complexidade do Processo'!$G$31,IF(J14='Complexidade do Processo'!$F$32,'Complexidade do Processo'!$G$32,IF(J14='Complexidade do Processo'!$F$33,'Complexidade do Processo'!$G$33,IF(J14='Complexidade do Processo'!$F$34,'Complexidade do Processo'!$G$34,IF(J14='Complexidade do Processo'!$F$35,'Complexidade do Processo'!$G$35,IF(J14='Complexidade do Processo'!$F$36,'Complexidade do Processo'!$G$36,IF(J14='Complexidade do Processo'!$F$37,'Complexidade do Processo'!$G$37,IF(J14='Complexidade do Processo'!$F$38,'Complexidade do Processo'!$G$38,)))))))))))))))))))))))))))</f>
        <v>1</v>
      </c>
      <c r="L14" s="100">
        <f>IF(Controle!AA5=TRUE,(I14*K14)*'UST X Serviço'!G14,0)</f>
        <v>0</v>
      </c>
      <c r="M14" s="409"/>
      <c r="N14" s="44">
        <f>L14*'UST X Serviço'!$D$51</f>
        <v>0</v>
      </c>
      <c r="O14" s="422" t="s">
        <v>35</v>
      </c>
      <c r="P14" s="422"/>
      <c r="Q14" s="391">
        <f>IF(O14='Complexidade do Processo'!AA$12,'Contagem Estimada-Detalhada'!N14*'Complexidade do Processo'!AB$12,IF(O14='Complexidade do Processo'!AA$13,N14*'Complexidade do Processo'!AB$13,IF(O14='Complexidade do Processo'!AA$14,'Contagem Estimada-Detalhada'!N14*'Complexidade do Processo'!AB$14,IF(O14='Complexidade do Processo'!AA$15,'Contagem Estimada-Detalhada'!N14*'Complexidade do Processo'!AB$15,IF(O14='Complexidade do Processo'!AA$16,'Contagem Estimada-Detalhada'!N14*'Complexidade do Processo'!AB$16)))))</f>
        <v>0</v>
      </c>
      <c r="R14" s="391"/>
    </row>
    <row r="15" spans="2:18" ht="24.95" customHeight="1" x14ac:dyDescent="0.25">
      <c r="B15" s="294">
        <v>3</v>
      </c>
      <c r="C15" s="297" t="s">
        <v>66</v>
      </c>
      <c r="D15" s="4" t="s">
        <v>239</v>
      </c>
      <c r="E15" s="38"/>
      <c r="F15" s="38" t="s">
        <v>10</v>
      </c>
      <c r="G15" s="4" t="s">
        <v>214</v>
      </c>
      <c r="H15" s="105" t="s">
        <v>35</v>
      </c>
      <c r="I15" s="51">
        <f>IF(H15='Complexidade do Processo'!$B$12,'Complexidade do Processo'!$C$12,IF('Contagem Estimada-Detalhada'!H15='Complexidade do Processo'!$B$13,'Complexidade do Processo'!$C$13,IF('Contagem Estimada-Detalhada'!H15='Complexidade do Processo'!$B$14,'Complexidade do Processo'!$C$14,IF('Contagem Estimada-Detalhada'!H15='Complexidade do Processo'!$B$15,'Complexidade do Processo'!$C$15,ERRO))))</f>
        <v>1</v>
      </c>
      <c r="J15" s="54" t="s">
        <v>35</v>
      </c>
      <c r="K15" s="51">
        <f>IF(J15='Complexidade do Processo'!$F$12,'Complexidade do Processo'!$G$12, IF(J15='Complexidade do Processo'!$F$13,'Complexidade do Processo'!$G$13,IF(J15='Complexidade do Processo'!$F$14,'Complexidade do Processo'!$G$14,IF(J15='Complexidade do Processo'!$F$15,'Complexidade do Processo'!$G$15,IF(J15='Complexidade do Processo'!$F$16,'Complexidade do Processo'!$G$16,IF(J15='Complexidade do Processo'!$F$17,'Complexidade do Processo'!$G$17,IF(J15='Complexidade do Processo'!$F$18,'Complexidade do Processo'!$G$18,IF(J15='Complexidade do Processo'!$F$19,'Complexidade do Processo'!$G$19,IF(J15='Complexidade do Processo'!$F$20,'Complexidade do Processo'!$G$20, IF(J15='Complexidade do Processo'!$F$21,'Complexidade do Processo'!$G$21,IF(J15='Complexidade do Processo'!$F$22,'Complexidade do Processo'!$G$22,IF(J15='Complexidade do Processo'!$F$23,'Complexidade do Processo'!$G$23,IF(J15='Complexidade do Processo'!$F$24,'Complexidade do Processo'!$G$24,IF(J15='Complexidade do Processo'!$F$25,'Complexidade do Processo'!$G$25,IF(J15='Complexidade do Processo'!$F$26,'Complexidade do Processo'!$G$26,IF(J15='Complexidade do Processo'!$F$27,'Complexidade do Processo'!$G$27,IF(J15='Complexidade do Processo'!$F$28,'Complexidade do Processo'!$G$28,IF(J15='Complexidade do Processo'!$F$29,'Complexidade do Processo'!$G$29,IF(J15='Complexidade do Processo'!$F$30,'Complexidade do Processo'!$G$30,IF(J15='Complexidade do Processo'!$F$31,'Complexidade do Processo'!$G$31,IF(J15='Complexidade do Processo'!$F$32,'Complexidade do Processo'!$G$32,IF(J15='Complexidade do Processo'!$F$33,'Complexidade do Processo'!$G$33,IF(J15='Complexidade do Processo'!$F$34,'Complexidade do Processo'!$G$34,IF(J15='Complexidade do Processo'!$F$35,'Complexidade do Processo'!$G$35,IF(J15='Complexidade do Processo'!$F$36,'Complexidade do Processo'!$G$36,IF(J15='Complexidade do Processo'!$F$37,'Complexidade do Processo'!$G$37,IF(J15='Complexidade do Processo'!$F$38,'Complexidade do Processo'!$G$38,)))))))))))))))))))))))))))</f>
        <v>1</v>
      </c>
      <c r="L15" s="99">
        <f>IF(Controle!AA6=TRUE,(I15*K15)*'UST X Serviço'!G15,0)</f>
        <v>0</v>
      </c>
      <c r="M15" s="404">
        <f>SUM(L15:L18)</f>
        <v>0</v>
      </c>
      <c r="N15" s="40">
        <f>L15*'UST X Serviço'!$D$51</f>
        <v>0</v>
      </c>
      <c r="O15" s="389" t="s">
        <v>35</v>
      </c>
      <c r="P15" s="389"/>
      <c r="Q15" s="390">
        <f>IF(O15='Complexidade do Processo'!AA$12,'Contagem Estimada-Detalhada'!N15*'Complexidade do Processo'!AB$12,IF(O15='Complexidade do Processo'!AA$13,N15*'Complexidade do Processo'!AB$13,IF(O15='Complexidade do Processo'!AA$14,'Contagem Estimada-Detalhada'!N15*'Complexidade do Processo'!AB$14,IF(O15='Complexidade do Processo'!AA$15,'Contagem Estimada-Detalhada'!N15*'Complexidade do Processo'!AB$15,IF(O15='Complexidade do Processo'!AA$16,'Contagem Estimada-Detalhada'!N15*'Complexidade do Processo'!AB$16)))))</f>
        <v>0</v>
      </c>
      <c r="R15" s="390"/>
    </row>
    <row r="16" spans="2:18" ht="24.95" customHeight="1" x14ac:dyDescent="0.25">
      <c r="B16" s="295"/>
      <c r="C16" s="298"/>
      <c r="D16" s="4" t="s">
        <v>24</v>
      </c>
      <c r="E16" s="38"/>
      <c r="F16" s="38" t="s">
        <v>48</v>
      </c>
      <c r="G16" s="4" t="s">
        <v>3</v>
      </c>
      <c r="H16" s="105" t="s">
        <v>35</v>
      </c>
      <c r="I16" s="51">
        <f>IF(H16='Complexidade do Processo'!$B$12,'Complexidade do Processo'!$C$12,IF('Contagem Estimada-Detalhada'!H16='Complexidade do Processo'!$B$13,'Complexidade do Processo'!$C$13,IF('Contagem Estimada-Detalhada'!H16='Complexidade do Processo'!$B$14,'Complexidade do Processo'!$C$14,IF('Contagem Estimada-Detalhada'!H16='Complexidade do Processo'!$B$15,'Complexidade do Processo'!$C$15,ERRO))))</f>
        <v>1</v>
      </c>
      <c r="J16" s="54" t="s">
        <v>35</v>
      </c>
      <c r="K16" s="51">
        <f>IF(J16='Complexidade do Processo'!$F$12,'Complexidade do Processo'!$G$12, IF(J16='Complexidade do Processo'!$F$13,'Complexidade do Processo'!$G$13,IF(J16='Complexidade do Processo'!$F$14,'Complexidade do Processo'!$G$14,IF(J16='Complexidade do Processo'!$F$15,'Complexidade do Processo'!$G$15,IF(J16='Complexidade do Processo'!$F$16,'Complexidade do Processo'!$G$16,IF(J16='Complexidade do Processo'!$F$17,'Complexidade do Processo'!$G$17,IF(J16='Complexidade do Processo'!$F$18,'Complexidade do Processo'!$G$18,IF(J16='Complexidade do Processo'!$F$19,'Complexidade do Processo'!$G$19,IF(J16='Complexidade do Processo'!$F$20,'Complexidade do Processo'!$G$20, IF(J16='Complexidade do Processo'!$F$21,'Complexidade do Processo'!$G$21,IF(J16='Complexidade do Processo'!$F$22,'Complexidade do Processo'!$G$22,IF(J16='Complexidade do Processo'!$F$23,'Complexidade do Processo'!$G$23,IF(J16='Complexidade do Processo'!$F$24,'Complexidade do Processo'!$G$24,IF(J16='Complexidade do Processo'!$F$25,'Complexidade do Processo'!$G$25,IF(J16='Complexidade do Processo'!$F$26,'Complexidade do Processo'!$G$26,IF(J16='Complexidade do Processo'!$F$27,'Complexidade do Processo'!$G$27,IF(J16='Complexidade do Processo'!$F$28,'Complexidade do Processo'!$G$28,IF(J16='Complexidade do Processo'!$F$29,'Complexidade do Processo'!$G$29,IF(J16='Complexidade do Processo'!$F$30,'Complexidade do Processo'!$G$30,IF(J16='Complexidade do Processo'!$F$31,'Complexidade do Processo'!$G$31,IF(J16='Complexidade do Processo'!$F$32,'Complexidade do Processo'!$G$32,IF(J16='Complexidade do Processo'!$F$33,'Complexidade do Processo'!$G$33,IF(J16='Complexidade do Processo'!$F$34,'Complexidade do Processo'!$G$34,IF(J16='Complexidade do Processo'!$F$35,'Complexidade do Processo'!$G$35,IF(J16='Complexidade do Processo'!$F$36,'Complexidade do Processo'!$G$36,IF(J16='Complexidade do Processo'!$F$37,'Complexidade do Processo'!$G$37,IF(J16='Complexidade do Processo'!$F$38,'Complexidade do Processo'!$G$38,)))))))))))))))))))))))))))</f>
        <v>1</v>
      </c>
      <c r="L16" s="99">
        <f>IF(Controle!AA7=TRUE,(I16*K16)*'UST X Serviço'!G16,0)</f>
        <v>0</v>
      </c>
      <c r="M16" s="405"/>
      <c r="N16" s="40">
        <f>L16*'UST X Serviço'!$D$51</f>
        <v>0</v>
      </c>
      <c r="O16" s="389" t="s">
        <v>35</v>
      </c>
      <c r="P16" s="389"/>
      <c r="Q16" s="390">
        <f>IF(O16='Complexidade do Processo'!AA$12,'Contagem Estimada-Detalhada'!N16*'Complexidade do Processo'!AB$12,IF(O16='Complexidade do Processo'!AA$13,N16*'Complexidade do Processo'!AB$13,IF(O16='Complexidade do Processo'!AA$14,'Contagem Estimada-Detalhada'!N16*'Complexidade do Processo'!AB$14,IF(O16='Complexidade do Processo'!AA$15,'Contagem Estimada-Detalhada'!N16*'Complexidade do Processo'!AB$15,IF(O16='Complexidade do Processo'!AA$16,'Contagem Estimada-Detalhada'!N16*'Complexidade do Processo'!AB$16)))))</f>
        <v>0</v>
      </c>
      <c r="R16" s="390"/>
    </row>
    <row r="17" spans="1:18" ht="24.95" customHeight="1" x14ac:dyDescent="0.25">
      <c r="B17" s="295"/>
      <c r="C17" s="298"/>
      <c r="D17" s="4" t="s">
        <v>1</v>
      </c>
      <c r="E17" s="38"/>
      <c r="F17" s="38" t="s">
        <v>67</v>
      </c>
      <c r="G17" s="28" t="s">
        <v>82</v>
      </c>
      <c r="H17" s="105" t="s">
        <v>35</v>
      </c>
      <c r="I17" s="51">
        <f>IF(H17='Complexidade do Processo'!$B$12,'Complexidade do Processo'!$C$12,IF('Contagem Estimada-Detalhada'!H17='Complexidade do Processo'!$B$13,'Complexidade do Processo'!$C$13,IF('Contagem Estimada-Detalhada'!H17='Complexidade do Processo'!$B$14,'Complexidade do Processo'!$C$14,IF('Contagem Estimada-Detalhada'!H17='Complexidade do Processo'!$B$15,'Complexidade do Processo'!$C$15,ERRO))))</f>
        <v>1</v>
      </c>
      <c r="J17" s="54" t="s">
        <v>35</v>
      </c>
      <c r="K17" s="51">
        <f>IF(J17='Complexidade do Processo'!$F$12,'Complexidade do Processo'!$G$12, IF(J17='Complexidade do Processo'!$F$13,'Complexidade do Processo'!$G$13,IF(J17='Complexidade do Processo'!$F$14,'Complexidade do Processo'!$G$14,IF(J17='Complexidade do Processo'!$F$15,'Complexidade do Processo'!$G$15,IF(J17='Complexidade do Processo'!$F$16,'Complexidade do Processo'!$G$16,IF(J17='Complexidade do Processo'!$F$17,'Complexidade do Processo'!$G$17,IF(J17='Complexidade do Processo'!$F$18,'Complexidade do Processo'!$G$18,IF(J17='Complexidade do Processo'!$F$19,'Complexidade do Processo'!$G$19,IF(J17='Complexidade do Processo'!$F$20,'Complexidade do Processo'!$G$20, IF(J17='Complexidade do Processo'!$F$21,'Complexidade do Processo'!$G$21,IF(J17='Complexidade do Processo'!$F$22,'Complexidade do Processo'!$G$22,IF(J17='Complexidade do Processo'!$F$23,'Complexidade do Processo'!$G$23,IF(J17='Complexidade do Processo'!$F$24,'Complexidade do Processo'!$G$24,IF(J17='Complexidade do Processo'!$F$25,'Complexidade do Processo'!$G$25,IF(J17='Complexidade do Processo'!$F$26,'Complexidade do Processo'!$G$26,IF(J17='Complexidade do Processo'!$F$27,'Complexidade do Processo'!$G$27,IF(J17='Complexidade do Processo'!$F$28,'Complexidade do Processo'!$G$28,IF(J17='Complexidade do Processo'!$F$29,'Complexidade do Processo'!$G$29,IF(J17='Complexidade do Processo'!$F$30,'Complexidade do Processo'!$G$30,IF(J17='Complexidade do Processo'!$F$31,'Complexidade do Processo'!$G$31,IF(J17='Complexidade do Processo'!$F$32,'Complexidade do Processo'!$G$32,IF(J17='Complexidade do Processo'!$F$33,'Complexidade do Processo'!$G$33,IF(J17='Complexidade do Processo'!$F$34,'Complexidade do Processo'!$G$34,IF(J17='Complexidade do Processo'!$F$35,'Complexidade do Processo'!$G$35,IF(J17='Complexidade do Processo'!$F$36,'Complexidade do Processo'!$G$36,IF(J17='Complexidade do Processo'!$F$37,'Complexidade do Processo'!$G$37,IF(J17='Complexidade do Processo'!$F$38,'Complexidade do Processo'!$G$38,)))))))))))))))))))))))))))</f>
        <v>1</v>
      </c>
      <c r="L17" s="99">
        <f>IF(Controle!AA8=TRUE,(I17*K17)*'UST X Serviço'!G17,0)</f>
        <v>0</v>
      </c>
      <c r="M17" s="405"/>
      <c r="N17" s="40">
        <f>L17*'UST X Serviço'!$D$51</f>
        <v>0</v>
      </c>
      <c r="O17" s="389" t="s">
        <v>35</v>
      </c>
      <c r="P17" s="389"/>
      <c r="Q17" s="390">
        <f>IF(O17='Complexidade do Processo'!AA$12,'Contagem Estimada-Detalhada'!N17*'Complexidade do Processo'!AB$12,IF(O17='Complexidade do Processo'!AA$13,N17*'Complexidade do Processo'!AB$13,IF(O17='Complexidade do Processo'!AA$14,'Contagem Estimada-Detalhada'!N17*'Complexidade do Processo'!AB$14,IF(O17='Complexidade do Processo'!AA$15,'Contagem Estimada-Detalhada'!N17*'Complexidade do Processo'!AB$15,IF(O17='Complexidade do Processo'!AA$16,'Contagem Estimada-Detalhada'!N17*'Complexidade do Processo'!AB$16)))))</f>
        <v>0</v>
      </c>
      <c r="R17" s="390"/>
    </row>
    <row r="18" spans="1:18" ht="31.5" x14ac:dyDescent="0.25">
      <c r="B18" s="295"/>
      <c r="C18" s="299"/>
      <c r="D18" s="4" t="s">
        <v>346</v>
      </c>
      <c r="E18" s="38"/>
      <c r="F18" s="38" t="s">
        <v>78</v>
      </c>
      <c r="G18" s="4" t="s">
        <v>337</v>
      </c>
      <c r="H18" s="52" t="s">
        <v>35</v>
      </c>
      <c r="I18" s="51">
        <f>IF(H18='Complexidade do Processo'!$B$12,'Complexidade do Processo'!$C$12,IF('Contagem Estimada-Detalhada'!H18='Complexidade do Processo'!$B$13,'Complexidade do Processo'!$C$13,IF('Contagem Estimada-Detalhada'!H18='Complexidade do Processo'!$B$14,'Complexidade do Processo'!$C$14,IF('Contagem Estimada-Detalhada'!H18='Complexidade do Processo'!$B$15,'Complexidade do Processo'!$C$15,ERRO))))</f>
        <v>1</v>
      </c>
      <c r="J18" s="54" t="s">
        <v>35</v>
      </c>
      <c r="K18" s="51">
        <f>IF(J18='Complexidade do Processo'!$F$12,'Complexidade do Processo'!$G$12, IF(J18='Complexidade do Processo'!$F$13,'Complexidade do Processo'!$G$13,IF(J18='Complexidade do Processo'!$F$14,'Complexidade do Processo'!$G$14,IF(J18='Complexidade do Processo'!$F$15,'Complexidade do Processo'!$G$15,IF(J18='Complexidade do Processo'!$F$16,'Complexidade do Processo'!$G$16,IF(J18='Complexidade do Processo'!$F$17,'Complexidade do Processo'!$G$17,IF(J18='Complexidade do Processo'!$F$18,'Complexidade do Processo'!$G$18,IF(J18='Complexidade do Processo'!$F$19,'Complexidade do Processo'!$G$19,IF(J18='Complexidade do Processo'!$F$20,'Complexidade do Processo'!$G$20, IF(J18='Complexidade do Processo'!$F$21,'Complexidade do Processo'!$G$21,IF(J18='Complexidade do Processo'!$F$22,'Complexidade do Processo'!$G$22,IF(J18='Complexidade do Processo'!$F$23,'Complexidade do Processo'!$G$23,IF(J18='Complexidade do Processo'!$F$24,'Complexidade do Processo'!$G$24,IF(J18='Complexidade do Processo'!$F$25,'Complexidade do Processo'!$G$25,IF(J18='Complexidade do Processo'!$F$26,'Complexidade do Processo'!$G$26,IF(J18='Complexidade do Processo'!$F$27,'Complexidade do Processo'!$G$27,IF(J18='Complexidade do Processo'!$F$28,'Complexidade do Processo'!$G$28,IF(J18='Complexidade do Processo'!$F$29,'Complexidade do Processo'!$G$29,IF(J18='Complexidade do Processo'!$F$30,'Complexidade do Processo'!$G$30,IF(J18='Complexidade do Processo'!$F$31,'Complexidade do Processo'!$G$31,IF(J18='Complexidade do Processo'!$F$32,'Complexidade do Processo'!$G$32,IF(J18='Complexidade do Processo'!$F$33,'Complexidade do Processo'!$G$33,IF(J18='Complexidade do Processo'!$F$34,'Complexidade do Processo'!$G$34,IF(J18='Complexidade do Processo'!$F$35,'Complexidade do Processo'!$G$35,IF(J18='Complexidade do Processo'!$F$36,'Complexidade do Processo'!$G$36,IF(J18='Complexidade do Processo'!$F$37,'Complexidade do Processo'!$G$37,IF(J18='Complexidade do Processo'!$F$38,'Complexidade do Processo'!$G$38,)))))))))))))))))))))))))))</f>
        <v>1</v>
      </c>
      <c r="L18" s="99">
        <f>IF(Controle!AA9=TRUE,(I18*K18)*'UST X Serviço'!G18,0)</f>
        <v>0</v>
      </c>
      <c r="M18" s="406"/>
      <c r="N18" s="40">
        <f>L18*'UST X Serviço'!$D$51</f>
        <v>0</v>
      </c>
      <c r="O18" s="389" t="s">
        <v>35</v>
      </c>
      <c r="P18" s="389"/>
      <c r="Q18" s="390">
        <f>IF(O18='Complexidade do Processo'!AA$12,'Contagem Estimada-Detalhada'!N18*'Complexidade do Processo'!AB$12,IF(O18='Complexidade do Processo'!AA$13,N18*'Complexidade do Processo'!AB$13,IF(O18='Complexidade do Processo'!AA$14,'Contagem Estimada-Detalhada'!N18*'Complexidade do Processo'!AB$14,IF(O18='Complexidade do Processo'!AA$15,'Contagem Estimada-Detalhada'!N18*'Complexidade do Processo'!AB$15,IF(O18='Complexidade do Processo'!AA$16,'Contagem Estimada-Detalhada'!N18*'Complexidade do Processo'!AB$16)))))</f>
        <v>0</v>
      </c>
      <c r="R18" s="390"/>
    </row>
    <row r="19" spans="1:18" ht="31.5" x14ac:dyDescent="0.25">
      <c r="B19" s="37"/>
      <c r="C19" s="260" t="s">
        <v>99</v>
      </c>
      <c r="D19" s="41" t="s">
        <v>347</v>
      </c>
      <c r="E19" s="30"/>
      <c r="F19" s="30" t="s">
        <v>11</v>
      </c>
      <c r="G19" s="43" t="s">
        <v>338</v>
      </c>
      <c r="H19" s="30" t="s">
        <v>35</v>
      </c>
      <c r="I19" s="50">
        <f>IF(H19='Complexidade do Processo'!$B$12,'Complexidade do Processo'!$C$12,IF('Contagem Estimada-Detalhada'!H19='Complexidade do Processo'!$B$13,'Complexidade do Processo'!$C$13,IF('Contagem Estimada-Detalhada'!H19='Complexidade do Processo'!$B$14,'Complexidade do Processo'!$C$14,IF('Contagem Estimada-Detalhada'!H19='Complexidade do Processo'!$B$15,'Complexidade do Processo'!$C$15,ERRO))))</f>
        <v>1</v>
      </c>
      <c r="J19" s="30" t="s">
        <v>35</v>
      </c>
      <c r="K19" s="50">
        <f>IF(J19='Complexidade do Processo'!$F$12,'Complexidade do Processo'!$G$12, IF(J19='Complexidade do Processo'!$F$13,'Complexidade do Processo'!$G$13,IF(J19='Complexidade do Processo'!$F$14,'Complexidade do Processo'!$G$14,IF(J19='Complexidade do Processo'!$F$15,'Complexidade do Processo'!$G$15,IF(J19='Complexidade do Processo'!$F$16,'Complexidade do Processo'!$G$16,IF(J19='Complexidade do Processo'!$F$17,'Complexidade do Processo'!$G$17,IF(J19='Complexidade do Processo'!$F$18,'Complexidade do Processo'!$G$18,IF(J19='Complexidade do Processo'!$F$19,'Complexidade do Processo'!$G$19,IF(J19='Complexidade do Processo'!$F$20,'Complexidade do Processo'!$G$20, IF(J19='Complexidade do Processo'!$F$21,'Complexidade do Processo'!$G$21,IF(J19='Complexidade do Processo'!$F$22,'Complexidade do Processo'!$G$22,IF(J19='Complexidade do Processo'!$F$23,'Complexidade do Processo'!$G$23,IF(J19='Complexidade do Processo'!$F$24,'Complexidade do Processo'!$G$24,IF(J19='Complexidade do Processo'!$F$25,'Complexidade do Processo'!$G$25,IF(J19='Complexidade do Processo'!$F$26,'Complexidade do Processo'!$G$26,IF(J19='Complexidade do Processo'!$F$27,'Complexidade do Processo'!$G$27,IF(J19='Complexidade do Processo'!$F$28,'Complexidade do Processo'!$G$28,IF(J19='Complexidade do Processo'!$F$29,'Complexidade do Processo'!$G$29,IF(J19='Complexidade do Processo'!$F$30,'Complexidade do Processo'!$G$30,IF(J19='Complexidade do Processo'!$F$31,'Complexidade do Processo'!$G$31,IF(J19='Complexidade do Processo'!$F$32,'Complexidade do Processo'!$G$32,IF(J19='Complexidade do Processo'!$F$33,'Complexidade do Processo'!$G$33,IF(J19='Complexidade do Processo'!$F$34,'Complexidade do Processo'!$G$34,IF(J19='Complexidade do Processo'!$F$35,'Complexidade do Processo'!$G$35,IF(J19='Complexidade do Processo'!$F$36,'Complexidade do Processo'!$G$36,IF(J19='Complexidade do Processo'!$F$37,'Complexidade do Processo'!$G$37,IF(J19='Complexidade do Processo'!$F$38,'Complexidade do Processo'!$G$38,)))))))))))))))))))))))))))</f>
        <v>1</v>
      </c>
      <c r="L19" s="100">
        <f>IF(Controle!AA10=TRUE,(I19*K19)*'UST X Serviço'!G20,0)</f>
        <v>0</v>
      </c>
      <c r="M19" s="408">
        <f>SUM(L19:L25)</f>
        <v>0</v>
      </c>
      <c r="N19" s="44">
        <f>L19*'UST X Serviço'!$D$51</f>
        <v>0</v>
      </c>
      <c r="O19" s="422" t="s">
        <v>35</v>
      </c>
      <c r="P19" s="422"/>
      <c r="Q19" s="391">
        <f>IF(O19='Complexidade do Processo'!AA$12,'Contagem Estimada-Detalhada'!N19*'Complexidade do Processo'!AB$12,IF(O19='Complexidade do Processo'!AA$13,N19*'Complexidade do Processo'!AB$13,IF(O19='Complexidade do Processo'!AA$14,'Contagem Estimada-Detalhada'!N19*'Complexidade do Processo'!AB$14,IF(O19='Complexidade do Processo'!AA$15,'Contagem Estimada-Detalhada'!N19*'Complexidade do Processo'!AB$15,IF(O19='Complexidade do Processo'!AA$16,'Contagem Estimada-Detalhada'!N19*'Complexidade do Processo'!AB$16)))))</f>
        <v>0</v>
      </c>
      <c r="R19" s="391"/>
    </row>
    <row r="20" spans="1:18" ht="24.95" customHeight="1" x14ac:dyDescent="0.25">
      <c r="B20" s="261">
        <v>4</v>
      </c>
      <c r="C20" s="261"/>
      <c r="D20" s="49" t="s">
        <v>348</v>
      </c>
      <c r="E20" s="30"/>
      <c r="F20" s="30" t="s">
        <v>72</v>
      </c>
      <c r="G20" s="39" t="s">
        <v>2</v>
      </c>
      <c r="H20" s="30" t="s">
        <v>35</v>
      </c>
      <c r="I20" s="50">
        <f>IF(H20='Complexidade do Processo'!$B$12,'Complexidade do Processo'!$C$12,IF('Contagem Estimada-Detalhada'!H20='Complexidade do Processo'!$B$13,'Complexidade do Processo'!$C$13,IF('Contagem Estimada-Detalhada'!H20='Complexidade do Processo'!$B$14,'Complexidade do Processo'!$C$14,IF('Contagem Estimada-Detalhada'!H20='Complexidade do Processo'!$B$15,'Complexidade do Processo'!$C$15,ERRO))))</f>
        <v>1</v>
      </c>
      <c r="J20" s="30" t="s">
        <v>35</v>
      </c>
      <c r="K20" s="50">
        <f>IF(J20='Complexidade do Processo'!$F$12,'Complexidade do Processo'!$G$12, IF(J20='Complexidade do Processo'!$F$13,'Complexidade do Processo'!$G$13,IF(J20='Complexidade do Processo'!$F$14,'Complexidade do Processo'!$G$14,IF(J20='Complexidade do Processo'!$F$15,'Complexidade do Processo'!$G$15,IF(J20='Complexidade do Processo'!$F$16,'Complexidade do Processo'!$G$16,IF(J20='Complexidade do Processo'!$F$17,'Complexidade do Processo'!$G$17,IF(J20='Complexidade do Processo'!$F$18,'Complexidade do Processo'!$G$18,IF(J20='Complexidade do Processo'!$F$19,'Complexidade do Processo'!$G$19,IF(J20='Complexidade do Processo'!$F$20,'Complexidade do Processo'!$G$20, IF(J20='Complexidade do Processo'!$F$21,'Complexidade do Processo'!$G$21,IF(J20='Complexidade do Processo'!$F$22,'Complexidade do Processo'!$G$22,IF(J20='Complexidade do Processo'!$F$23,'Complexidade do Processo'!$G$23,IF(J20='Complexidade do Processo'!$F$24,'Complexidade do Processo'!$G$24,IF(J20='Complexidade do Processo'!$F$25,'Complexidade do Processo'!$G$25,IF(J20='Complexidade do Processo'!$F$26,'Complexidade do Processo'!$G$26,IF(J20='Complexidade do Processo'!$F$27,'Complexidade do Processo'!$G$27,IF(J20='Complexidade do Processo'!$F$28,'Complexidade do Processo'!$G$28,IF(J20='Complexidade do Processo'!$F$29,'Complexidade do Processo'!$G$29,IF(J20='Complexidade do Processo'!$F$30,'Complexidade do Processo'!$G$30,IF(J20='Complexidade do Processo'!$F$31,'Complexidade do Processo'!$G$31,IF(J20='Complexidade do Processo'!$F$32,'Complexidade do Processo'!$G$32,IF(J20='Complexidade do Processo'!$F$33,'Complexidade do Processo'!$G$33,IF(J20='Complexidade do Processo'!$F$34,'Complexidade do Processo'!$G$34,IF(J20='Complexidade do Processo'!$F$35,'Complexidade do Processo'!$G$35,IF(J20='Complexidade do Processo'!$F$36,'Complexidade do Processo'!$G$36,IF(J20='Complexidade do Processo'!$F$37,'Complexidade do Processo'!$G$37,IF(J20='Complexidade do Processo'!$F$38,'Complexidade do Processo'!$G$38,)))))))))))))))))))))))))))</f>
        <v>1</v>
      </c>
      <c r="L20" s="100">
        <f>IF(Controle!AA11=TRUE,(I20*K20)*'UST X Serviço'!G21,0)</f>
        <v>0</v>
      </c>
      <c r="M20" s="409"/>
      <c r="N20" s="44">
        <f>L20*'UST X Serviço'!$D$51</f>
        <v>0</v>
      </c>
      <c r="O20" s="422" t="s">
        <v>35</v>
      </c>
      <c r="P20" s="422"/>
      <c r="Q20" s="391">
        <f>IF(O20='Complexidade do Processo'!AA$12,'Contagem Estimada-Detalhada'!N20*'Complexidade do Processo'!AB$12,IF(O20='Complexidade do Processo'!AA$13,N20*'Complexidade do Processo'!AB$13,IF(O20='Complexidade do Processo'!AA$14,'Contagem Estimada-Detalhada'!N20*'Complexidade do Processo'!AB$14,IF(O20='Complexidade do Processo'!AA$15,'Contagem Estimada-Detalhada'!N20*'Complexidade do Processo'!AB$15,IF(O20='Complexidade do Processo'!AA$16,'Contagem Estimada-Detalhada'!N20*'Complexidade do Processo'!AB$16)))))</f>
        <v>0</v>
      </c>
      <c r="R20" s="391"/>
    </row>
    <row r="21" spans="1:18" ht="24.95" customHeight="1" x14ac:dyDescent="0.25">
      <c r="B21" s="261"/>
      <c r="C21" s="261"/>
      <c r="D21" s="39" t="s">
        <v>349</v>
      </c>
      <c r="E21" s="30"/>
      <c r="F21" s="30" t="s">
        <v>73</v>
      </c>
      <c r="G21" s="45" t="s">
        <v>339</v>
      </c>
      <c r="H21" s="30" t="s">
        <v>35</v>
      </c>
      <c r="I21" s="50">
        <f>IF(H21='Complexidade do Processo'!$B$12,'Complexidade do Processo'!$C$12,IF('Contagem Estimada-Detalhada'!H21='Complexidade do Processo'!$B$13,'Complexidade do Processo'!$C$13,IF('Contagem Estimada-Detalhada'!H21='Complexidade do Processo'!$B$14,'Complexidade do Processo'!$C$14,IF('Contagem Estimada-Detalhada'!H21='Complexidade do Processo'!$B$15,'Complexidade do Processo'!$C$15,ERRO))))</f>
        <v>1</v>
      </c>
      <c r="J21" s="30" t="s">
        <v>35</v>
      </c>
      <c r="K21" s="50">
        <f>IF(J21='Complexidade do Processo'!$F$12,'Complexidade do Processo'!$G$12, IF(J21='Complexidade do Processo'!$F$13,'Complexidade do Processo'!$G$13,IF(J21='Complexidade do Processo'!$F$14,'Complexidade do Processo'!$G$14,IF(J21='Complexidade do Processo'!$F$15,'Complexidade do Processo'!$G$15,IF(J21='Complexidade do Processo'!$F$16,'Complexidade do Processo'!$G$16,IF(J21='Complexidade do Processo'!$F$17,'Complexidade do Processo'!$G$17,IF(J21='Complexidade do Processo'!$F$18,'Complexidade do Processo'!$G$18,IF(J21='Complexidade do Processo'!$F$19,'Complexidade do Processo'!$G$19,IF(J21='Complexidade do Processo'!$F$20,'Complexidade do Processo'!$G$20, IF(J21='Complexidade do Processo'!$F$21,'Complexidade do Processo'!$G$21,IF(J21='Complexidade do Processo'!$F$22,'Complexidade do Processo'!$G$22,IF(J21='Complexidade do Processo'!$F$23,'Complexidade do Processo'!$G$23,IF(J21='Complexidade do Processo'!$F$24,'Complexidade do Processo'!$G$24,IF(J21='Complexidade do Processo'!$F$25,'Complexidade do Processo'!$G$25,IF(J21='Complexidade do Processo'!$F$26,'Complexidade do Processo'!$G$26,IF(J21='Complexidade do Processo'!$F$27,'Complexidade do Processo'!$G$27,IF(J21='Complexidade do Processo'!$F$28,'Complexidade do Processo'!$G$28,IF(J21='Complexidade do Processo'!$F$29,'Complexidade do Processo'!$G$29,IF(J21='Complexidade do Processo'!$F$30,'Complexidade do Processo'!$G$30,IF(J21='Complexidade do Processo'!$F$31,'Complexidade do Processo'!$G$31,IF(J21='Complexidade do Processo'!$F$32,'Complexidade do Processo'!$G$32,IF(J21='Complexidade do Processo'!$F$33,'Complexidade do Processo'!$G$33,IF(J21='Complexidade do Processo'!$F$34,'Complexidade do Processo'!$G$34,IF(J21='Complexidade do Processo'!$F$35,'Complexidade do Processo'!$G$35,IF(J21='Complexidade do Processo'!$F$36,'Complexidade do Processo'!$G$36,IF(J21='Complexidade do Processo'!$F$37,'Complexidade do Processo'!$G$37,IF(J21='Complexidade do Processo'!$F$38,'Complexidade do Processo'!$G$38,)))))))))))))))))))))))))))</f>
        <v>1</v>
      </c>
      <c r="L21" s="100">
        <f>IF(Controle!AA12=TRUE,(I21*K21)*'UST X Serviço'!G22,0)</f>
        <v>0</v>
      </c>
      <c r="M21" s="409"/>
      <c r="N21" s="44">
        <f>L21*'UST X Serviço'!$D$51</f>
        <v>0</v>
      </c>
      <c r="O21" s="422" t="s">
        <v>35</v>
      </c>
      <c r="P21" s="422"/>
      <c r="Q21" s="391">
        <f>IF(O21='Complexidade do Processo'!AA$12,'Contagem Estimada-Detalhada'!N21*'Complexidade do Processo'!AB$12,IF(O21='Complexidade do Processo'!AA$13,N21*'Complexidade do Processo'!AB$13,IF(O21='Complexidade do Processo'!AA$14,'Contagem Estimada-Detalhada'!N21*'Complexidade do Processo'!AB$14,IF(O21='Complexidade do Processo'!AA$15,'Contagem Estimada-Detalhada'!N21*'Complexidade do Processo'!AB$15,IF(O21='Complexidade do Processo'!AA$16,'Contagem Estimada-Detalhada'!N21*'Complexidade do Processo'!AB$16)))))</f>
        <v>0</v>
      </c>
      <c r="R21" s="391"/>
    </row>
    <row r="22" spans="1:18" ht="24.95" customHeight="1" x14ac:dyDescent="0.25">
      <c r="B22" s="261"/>
      <c r="C22" s="261"/>
      <c r="D22" s="39" t="s">
        <v>240</v>
      </c>
      <c r="E22" s="30"/>
      <c r="F22" s="30" t="s">
        <v>74</v>
      </c>
      <c r="G22" s="39" t="s">
        <v>217</v>
      </c>
      <c r="H22" s="30" t="s">
        <v>35</v>
      </c>
      <c r="I22" s="50">
        <f>IF(H22='Complexidade do Processo'!$B$12,'Complexidade do Processo'!$C$12,IF('Contagem Estimada-Detalhada'!H22='Complexidade do Processo'!$B$13,'Complexidade do Processo'!$C$13,IF('Contagem Estimada-Detalhada'!H22='Complexidade do Processo'!$B$14,'Complexidade do Processo'!$C$14,IF('Contagem Estimada-Detalhada'!H22='Complexidade do Processo'!$B$15,'Complexidade do Processo'!$C$15,ERRO))))</f>
        <v>1</v>
      </c>
      <c r="J22" s="30" t="s">
        <v>35</v>
      </c>
      <c r="K22" s="50">
        <f>IF(J22='Complexidade do Processo'!$F$12,'Complexidade do Processo'!$G$12, IF(J22='Complexidade do Processo'!$F$13,'Complexidade do Processo'!$G$13,IF(J22='Complexidade do Processo'!$F$14,'Complexidade do Processo'!$G$14,IF(J22='Complexidade do Processo'!$F$15,'Complexidade do Processo'!$G$15,IF(J22='Complexidade do Processo'!$F$16,'Complexidade do Processo'!$G$16,IF(J22='Complexidade do Processo'!$F$17,'Complexidade do Processo'!$G$17,IF(J22='Complexidade do Processo'!$F$18,'Complexidade do Processo'!$G$18,IF(J22='Complexidade do Processo'!$F$19,'Complexidade do Processo'!$G$19,IF(J22='Complexidade do Processo'!$F$20,'Complexidade do Processo'!$G$20, IF(J22='Complexidade do Processo'!$F$21,'Complexidade do Processo'!$G$21,IF(J22='Complexidade do Processo'!$F$22,'Complexidade do Processo'!$G$22,IF(J22='Complexidade do Processo'!$F$23,'Complexidade do Processo'!$G$23,IF(J22='Complexidade do Processo'!$F$24,'Complexidade do Processo'!$G$24,IF(J22='Complexidade do Processo'!$F$25,'Complexidade do Processo'!$G$25,IF(J22='Complexidade do Processo'!$F$26,'Complexidade do Processo'!$G$26,IF(J22='Complexidade do Processo'!$F$27,'Complexidade do Processo'!$G$27,IF(J22='Complexidade do Processo'!$F$28,'Complexidade do Processo'!$G$28,IF(J22='Complexidade do Processo'!$F$29,'Complexidade do Processo'!$G$29,IF(J22='Complexidade do Processo'!$F$30,'Complexidade do Processo'!$G$30,IF(J22='Complexidade do Processo'!$F$31,'Complexidade do Processo'!$G$31,IF(J22='Complexidade do Processo'!$F$32,'Complexidade do Processo'!$G$32,IF(J22='Complexidade do Processo'!$F$33,'Complexidade do Processo'!$G$33,IF(J22='Complexidade do Processo'!$F$34,'Complexidade do Processo'!$G$34,IF(J22='Complexidade do Processo'!$F$35,'Complexidade do Processo'!$G$35,IF(J22='Complexidade do Processo'!$F$36,'Complexidade do Processo'!$G$36,IF(J22='Complexidade do Processo'!$F$37,'Complexidade do Processo'!$G$37,IF(J22='Complexidade do Processo'!$F$38,'Complexidade do Processo'!$G$38,)))))))))))))))))))))))))))</f>
        <v>1</v>
      </c>
      <c r="L22" s="100">
        <f>IF(Controle!AA13=TRUE,(I22*K22)*'UST X Serviço'!G23,0)</f>
        <v>0</v>
      </c>
      <c r="M22" s="409"/>
      <c r="N22" s="44">
        <f>L22*'UST X Serviço'!$D$51</f>
        <v>0</v>
      </c>
      <c r="O22" s="422" t="s">
        <v>35</v>
      </c>
      <c r="P22" s="422"/>
      <c r="Q22" s="391">
        <f>IF(O22='Complexidade do Processo'!AA$12,'Contagem Estimada-Detalhada'!N22*'Complexidade do Processo'!AB$12,IF(O22='Complexidade do Processo'!AA$13,N22*'Complexidade do Processo'!AB$13,IF(O22='Complexidade do Processo'!AA$14,'Contagem Estimada-Detalhada'!N22*'Complexidade do Processo'!AB$14,IF(O22='Complexidade do Processo'!AA$15,'Contagem Estimada-Detalhada'!N22*'Complexidade do Processo'!AB$15,IF(O22='Complexidade do Processo'!AA$16,'Contagem Estimada-Detalhada'!N22*'Complexidade do Processo'!AB$16)))))</f>
        <v>0</v>
      </c>
      <c r="R22" s="391"/>
    </row>
    <row r="23" spans="1:18" ht="31.5" x14ac:dyDescent="0.25">
      <c r="B23" s="261"/>
      <c r="C23" s="261"/>
      <c r="D23" s="39" t="s">
        <v>350</v>
      </c>
      <c r="E23" s="30"/>
      <c r="F23" s="30" t="s">
        <v>75</v>
      </c>
      <c r="G23" s="39" t="s">
        <v>340</v>
      </c>
      <c r="H23" s="30" t="s">
        <v>35</v>
      </c>
      <c r="I23" s="50">
        <f>IF(H23='Complexidade do Processo'!$B$12,'Complexidade do Processo'!$C$12,IF('Contagem Estimada-Detalhada'!H23='Complexidade do Processo'!$B$13,'Complexidade do Processo'!$C$13,IF('Contagem Estimada-Detalhada'!H23='Complexidade do Processo'!$B$14,'Complexidade do Processo'!$C$14,IF('Contagem Estimada-Detalhada'!H23='Complexidade do Processo'!$B$15,'Complexidade do Processo'!$C$15,ERRO))))</f>
        <v>1</v>
      </c>
      <c r="J23" s="30" t="s">
        <v>35</v>
      </c>
      <c r="K23" s="50">
        <f>IF(J23='Complexidade do Processo'!$F$12,'Complexidade do Processo'!$G$12, IF(J23='Complexidade do Processo'!$F$13,'Complexidade do Processo'!$G$13,IF(J23='Complexidade do Processo'!$F$14,'Complexidade do Processo'!$G$14,IF(J23='Complexidade do Processo'!$F$15,'Complexidade do Processo'!$G$15,IF(J23='Complexidade do Processo'!$F$16,'Complexidade do Processo'!$G$16,IF(J23='Complexidade do Processo'!$F$17,'Complexidade do Processo'!$G$17,IF(J23='Complexidade do Processo'!$F$18,'Complexidade do Processo'!$G$18,IF(J23='Complexidade do Processo'!$F$19,'Complexidade do Processo'!$G$19,IF(J23='Complexidade do Processo'!$F$20,'Complexidade do Processo'!$G$20, IF(J23='Complexidade do Processo'!$F$21,'Complexidade do Processo'!$G$21,IF(J23='Complexidade do Processo'!$F$22,'Complexidade do Processo'!$G$22,IF(J23='Complexidade do Processo'!$F$23,'Complexidade do Processo'!$G$23,IF(J23='Complexidade do Processo'!$F$24,'Complexidade do Processo'!$G$24,IF(J23='Complexidade do Processo'!$F$25,'Complexidade do Processo'!$G$25,IF(J23='Complexidade do Processo'!$F$26,'Complexidade do Processo'!$G$26,IF(J23='Complexidade do Processo'!$F$27,'Complexidade do Processo'!$G$27,IF(J23='Complexidade do Processo'!$F$28,'Complexidade do Processo'!$G$28,IF(J23='Complexidade do Processo'!$F$29,'Complexidade do Processo'!$G$29,IF(J23='Complexidade do Processo'!$F$30,'Complexidade do Processo'!$G$30,IF(J23='Complexidade do Processo'!$F$31,'Complexidade do Processo'!$G$31,IF(J23='Complexidade do Processo'!$F$32,'Complexidade do Processo'!$G$32,IF(J23='Complexidade do Processo'!$F$33,'Complexidade do Processo'!$G$33,IF(J23='Complexidade do Processo'!$F$34,'Complexidade do Processo'!$G$34,IF(J23='Complexidade do Processo'!$F$35,'Complexidade do Processo'!$G$35,IF(J23='Complexidade do Processo'!$F$36,'Complexidade do Processo'!$G$36,IF(J23='Complexidade do Processo'!$F$37,'Complexidade do Processo'!$G$37,IF(J23='Complexidade do Processo'!$F$38,'Complexidade do Processo'!$G$38,)))))))))))))))))))))))))))</f>
        <v>1</v>
      </c>
      <c r="L23" s="100">
        <f>IF(Controle!AA14=TRUE,(I23*K23)*'UST X Serviço'!G24,0)</f>
        <v>0</v>
      </c>
      <c r="M23" s="409"/>
      <c r="N23" s="44">
        <f>L23*'UST X Serviço'!$D$51</f>
        <v>0</v>
      </c>
      <c r="O23" s="422" t="s">
        <v>35</v>
      </c>
      <c r="P23" s="422"/>
      <c r="Q23" s="391">
        <f>IF(O23='Complexidade do Processo'!AA$12,'Contagem Estimada-Detalhada'!N23*'Complexidade do Processo'!AB$12,IF(O23='Complexidade do Processo'!AA$13,N23*'Complexidade do Processo'!AB$13,IF(O23='Complexidade do Processo'!AA$14,'Contagem Estimada-Detalhada'!N23*'Complexidade do Processo'!AB$14,IF(O23='Complexidade do Processo'!AA$15,'Contagem Estimada-Detalhada'!N23*'Complexidade do Processo'!AB$15,IF(O23='Complexidade do Processo'!AA$16,'Contagem Estimada-Detalhada'!N23*'Complexidade do Processo'!AB$16)))))</f>
        <v>0</v>
      </c>
      <c r="R23" s="391"/>
    </row>
    <row r="24" spans="1:18" ht="24.95" customHeight="1" x14ac:dyDescent="0.25">
      <c r="B24" s="261"/>
      <c r="C24" s="261"/>
      <c r="D24" s="279" t="s">
        <v>26</v>
      </c>
      <c r="E24" s="30"/>
      <c r="F24" s="30" t="s">
        <v>76</v>
      </c>
      <c r="G24" s="39" t="s">
        <v>341</v>
      </c>
      <c r="H24" s="30" t="s">
        <v>35</v>
      </c>
      <c r="I24" s="50">
        <f>IF(H24='Complexidade do Processo'!$B$12,'Complexidade do Processo'!$C$12,IF('Contagem Estimada-Detalhada'!H24='Complexidade do Processo'!$B$13,'Complexidade do Processo'!$C$13,IF('Contagem Estimada-Detalhada'!H24='Complexidade do Processo'!$B$14,'Complexidade do Processo'!$C$14,IF('Contagem Estimada-Detalhada'!H24='Complexidade do Processo'!$B$15,'Complexidade do Processo'!$C$15,ERRO))))</f>
        <v>1</v>
      </c>
      <c r="J24" s="30" t="s">
        <v>35</v>
      </c>
      <c r="K24" s="50">
        <f>IF(J24='Complexidade do Processo'!$K$12,'Complexidade do Processo'!$L$12,IF(J24='Complexidade do Processo'!$K$13,'Complexidade do Processo'!$L$13,IF(J24='Complexidade do Processo'!$K$14,'Complexidade do Processo'!$L$14,IF(J24='Complexidade do Processo'!$K$15,'Complexidade do Processo'!$L$15,IF(J24='Complexidade do Processo'!$K$16,'Complexidade do Processo'!$L$16,IF(J24='Complexidade do Processo'!$K$17,'Complexidade do Processo'!$L$17,IF(J24='Complexidade do Processo'!$K$18,'Complexidade do Processo'!$L$18,)))))))</f>
        <v>1</v>
      </c>
      <c r="L24" s="100">
        <f>IF(Controle!AA15=TRUE,(I24*K24)*'UST X Serviço'!G25,0)</f>
        <v>0</v>
      </c>
      <c r="M24" s="409"/>
      <c r="N24" s="44">
        <f>L24*'UST X Serviço'!$D$51</f>
        <v>0</v>
      </c>
      <c r="O24" s="422" t="s">
        <v>35</v>
      </c>
      <c r="P24" s="422"/>
      <c r="Q24" s="391">
        <f>IF(O24='Complexidade do Processo'!AA$12,'Contagem Estimada-Detalhada'!N24*'Complexidade do Processo'!AB$12,IF(O24='Complexidade do Processo'!AA$13,N24*'Complexidade do Processo'!AB$13,IF(O24='Complexidade do Processo'!AA$14,'Contagem Estimada-Detalhada'!N24*'Complexidade do Processo'!AB$14,IF(O24='Complexidade do Processo'!AA$15,'Contagem Estimada-Detalhada'!N24*'Complexidade do Processo'!AB$15,IF(O24='Complexidade do Processo'!AA$16,'Contagem Estimada-Detalhada'!N24*'Complexidade do Processo'!AB$16)))))</f>
        <v>0</v>
      </c>
      <c r="R24" s="391"/>
    </row>
    <row r="25" spans="1:18" ht="24.95" customHeight="1" x14ac:dyDescent="0.25">
      <c r="B25" s="261"/>
      <c r="C25" s="261"/>
      <c r="D25" s="280"/>
      <c r="E25" s="30"/>
      <c r="F25" s="30" t="s">
        <v>77</v>
      </c>
      <c r="G25" s="39" t="s">
        <v>212</v>
      </c>
      <c r="H25" s="30" t="s">
        <v>35</v>
      </c>
      <c r="I25" s="50">
        <f>IF(H25='Complexidade do Processo'!$B$12,'Complexidade do Processo'!$C$12,IF('Contagem Estimada-Detalhada'!H25='Complexidade do Processo'!$B$13,'Complexidade do Processo'!$C$13,IF('Contagem Estimada-Detalhada'!H25='Complexidade do Processo'!$B$14,'Complexidade do Processo'!$C$14,IF('Contagem Estimada-Detalhada'!H25='Complexidade do Processo'!$B$15,'Complexidade do Processo'!$C$15,ERRO))))</f>
        <v>1</v>
      </c>
      <c r="J25" s="30" t="s">
        <v>35</v>
      </c>
      <c r="K25" s="50">
        <f>IF(J25='Complexidade do Processo'!$F$12,'Complexidade do Processo'!$G$12,IF(J25='Complexidade do Processo'!$F$13,'Complexidade do Processo'!$G$13,IF(J25='Complexidade do Processo'!$F$14,'Complexidade do Processo'!$G$14,IF(J25='Complexidade do Processo'!$F$15,'Complexidade do Processo'!$G$15,IF(J25='Complexidade do Processo'!$F$16,'Complexidade do Processo'!$G$16,IF(J25='Complexidade do Processo'!$F$17,'Complexidade do Processo'!$G$17,IF(J25='Complexidade do Processo'!$F$18,'Complexidade do Processo'!$G$18,IF(J25='Complexidade do Processo'!$F$19,'Complexidade do Processo'!$G$19,IF(J25='Complexidade do Processo'!$F$20,'Complexidade do Processo'!$G$20,IF(J25='Complexidade do Processo'!$F$21,'Complexidade do Processo'!$G$21,IF(J25='Complexidade do Processo'!$F$22,'Complexidade do Processo'!$G$22,IF(J25='Complexidade do Processo'!$F$23,'Complexidade do Processo'!$G$23,IF(J25='Complexidade do Processo'!$F$24,'Complexidade do Processo'!$G$24,IF(J25='Complexidade do Processo'!$F$25,'Complexidade do Processo'!$G$25,IF(J25='Complexidade do Processo'!$F$26,'Complexidade do Processo'!$G$26,IF(J25='Complexidade do Processo'!$F$27,'Complexidade do Processo'!$G$27,IF(J25='Complexidade do Processo'!$F$28,'Complexidade do Processo'!$G$28,IF(J25='Complexidade do Processo'!$F$29,'Complexidade do Processo'!$G$29,IF(J25='Complexidade do Processo'!$F$30,'Complexidade do Processo'!$G$30,IF(J25='Complexidade do Processo'!$F$31,'Complexidade do Processo'!$G$31,IF(J25='Complexidade do Processo'!$F$32,'Complexidade do Processo'!$G$32,IF(J25='Complexidade do Processo'!$F$33,'Complexidade do Processo'!$G$33,IF(J25='Complexidade do Processo'!$F$34,'Complexidade do Processo'!$G$34,IF(J25='Complexidade do Processo'!$F$35,'Complexidade do Processo'!$G$35,IF(J25='Complexidade do Processo'!$F$36,'Complexidade do Processo'!$G$36,IF(J25='Complexidade do Processo'!$F$37,'Complexidade do Processo'!$G$37,IF(J25='Complexidade do Processo'!$F$38,'Complexidade do Processo'!$G$38,)))))))))))))))))))))))))))</f>
        <v>1</v>
      </c>
      <c r="L25" s="100">
        <f>IF(Controle!AA16=TRUE,(I25*K25)*'UST X Serviço'!G26,0)</f>
        <v>0</v>
      </c>
      <c r="M25" s="409"/>
      <c r="N25" s="44">
        <f>L25*'UST X Serviço'!$D$51</f>
        <v>0</v>
      </c>
      <c r="O25" s="422" t="s">
        <v>35</v>
      </c>
      <c r="P25" s="422"/>
      <c r="Q25" s="391">
        <f>IF(O25='Complexidade do Processo'!AA$12,'Contagem Estimada-Detalhada'!N25*'Complexidade do Processo'!AB$12,IF(O25='Complexidade do Processo'!AA$13,N25*'Complexidade do Processo'!AB$13,IF(O25='Complexidade do Processo'!AA$14,'Contagem Estimada-Detalhada'!N25*'Complexidade do Processo'!AB$14,IF(O25='Complexidade do Processo'!AA$15,'Contagem Estimada-Detalhada'!N25*'Complexidade do Processo'!AB$15,IF(O25='Complexidade do Processo'!AA$16,'Contagem Estimada-Detalhada'!N25*'Complexidade do Processo'!AB$16)))))</f>
        <v>0</v>
      </c>
      <c r="R25" s="391"/>
    </row>
    <row r="26" spans="1:18" ht="24.95" customHeight="1" x14ac:dyDescent="0.25">
      <c r="B26" s="82"/>
      <c r="C26" s="82"/>
      <c r="D26" s="280"/>
      <c r="E26" s="30"/>
      <c r="F26" s="60" t="s">
        <v>201</v>
      </c>
      <c r="G26" s="45" t="s">
        <v>342</v>
      </c>
      <c r="H26" s="30" t="s">
        <v>35</v>
      </c>
      <c r="I26" s="50">
        <f>IF(H26='Complexidade do Processo'!$B$12,'Complexidade do Processo'!$C$12,IF('Contagem Estimada-Detalhada'!H26='Complexidade do Processo'!$B$13,'Complexidade do Processo'!$C$13,IF('Contagem Estimada-Detalhada'!H26='Complexidade do Processo'!$B$14,'Complexidade do Processo'!$C$14,IF('Contagem Estimada-Detalhada'!H26='Complexidade do Processo'!$B$15,'Complexidade do Processo'!$C$15,ERRO))))</f>
        <v>1</v>
      </c>
      <c r="J26" s="30" t="s">
        <v>35</v>
      </c>
      <c r="K26" s="50">
        <f>IF(J26='Complexidade do Processo'!$O$12,'Complexidade do Processo'!$P$12, IF(J26='Complexidade do Processo'!$O$13,'Complexidade do Processo'!$P$13,IF(J26='Complexidade do Processo'!$O$14,'Complexidade do Processo'!$P$14,IF(J26='Complexidade do Processo'!$O$15,'Complexidade do Processo'!$P$15,IF(J26='Complexidade do Processo'!$O$16,'Complexidade do Processo'!$P$16,IF(J26='Complexidade do Processo'!$O$17,'Complexidade do Processo'!$P$17,IF(J26='Complexidade do Processo'!$O$18,'Complexidade do Processo'!$P$18,IF(J26='Complexidade do Processo'!$O$19,'Complexidade do Processo'!$P$19,IF(J26='Complexidade do Processo'!$O$20,'Complexidade do Processo'!$P$20, IF(J26='Complexidade do Processo'!$O$21,'Complexidade do Processo'!$P$21,IF(J26='Complexidade do Processo'!$O$22,'Complexidade do Processo'!$P$22,IF(J26='Complexidade do Processo'!$O$23,'Complexidade do Processo'!$P$23,IF(J26='Complexidade do Processo'!$O$24,'Complexidade do Processo'!$P$24,IF(J26='Complexidade do Processo'!$O$25,'Complexidade do Processo'!$P$25,IF(J26='Complexidade do Processo'!$O$26,'Complexidade do Processo'!$P$26,IF(J26='Complexidade do Processo'!$O$27,'Complexidade do Processo'!$P$27,IF(J26='Complexidade do Processo'!$O$28,'Complexidade do Processo'!$P$28,IF(J26='Complexidade do Processo'!$O$29,'Complexidade do Processo'!$P$29,IF(J26='Complexidade do Processo'!$O$30,'Complexidade do Processo'!$P$30,IF(J26='Complexidade do Processo'!$O$31,'Complexidade do Processo'!$P$31,IF(J26='Complexidade do Processo'!$O$32,'Complexidade do Processo'!$P$32,IF(J26='Complexidade do Processo'!$O$33,'Complexidade do Processo'!$P$33,IF(J26='Complexidade do Processo'!$O$34,'Complexidade do Processo'!$P$34,IF(J26='Complexidade do Processo'!$O$35,'Complexidade do Processo'!$P$35,IF(J26='Complexidade do Processo'!$O$36,'Complexidade do Processo'!$P$36,IF(J26='Complexidade do Processo'!$O$37,'Complexidade do Processo'!$P$37,IF(J26='Complexidade do Processo'!$O$38,'Complexidade do Processo'!$P$38,)))))))))))))))))))))))))))</f>
        <v>1</v>
      </c>
      <c r="L26" s="100">
        <f>IF(Controle!AA17=TRUE,(I26*K26)*'UST X Serviço'!G27,0)</f>
        <v>0</v>
      </c>
      <c r="M26" s="415">
        <f>L26+L27</f>
        <v>0</v>
      </c>
      <c r="N26" s="44">
        <f>L26*'UST X Serviço'!$D$51</f>
        <v>0</v>
      </c>
      <c r="O26" s="422" t="s">
        <v>35</v>
      </c>
      <c r="P26" s="422"/>
      <c r="Q26" s="391">
        <f>IF(O26='Complexidade do Processo'!AA$12,'Contagem Estimada-Detalhada'!N26*'Complexidade do Processo'!AB$12,IF(O26='Complexidade do Processo'!AA$13,N26*'Complexidade do Processo'!AB$13,IF(O26='Complexidade do Processo'!AA$14,'Contagem Estimada-Detalhada'!N26*'Complexidade do Processo'!AB$14,IF(O26='Complexidade do Processo'!AA$15,'Contagem Estimada-Detalhada'!N26*'Complexidade do Processo'!AB$15,IF(O26='Complexidade do Processo'!AA$16,'Contagem Estimada-Detalhada'!N26*'Complexidade do Processo'!AB$16)))))</f>
        <v>0</v>
      </c>
      <c r="R26" s="391"/>
    </row>
    <row r="27" spans="1:18" ht="24.95" customHeight="1" x14ac:dyDescent="0.25">
      <c r="B27" s="82"/>
      <c r="C27" s="82"/>
      <c r="D27" s="281"/>
      <c r="E27" s="30"/>
      <c r="F27" s="60" t="s">
        <v>247</v>
      </c>
      <c r="G27" s="45" t="s">
        <v>343</v>
      </c>
      <c r="H27" s="30" t="s">
        <v>35</v>
      </c>
      <c r="I27" s="50">
        <f>IF(H27='Complexidade do Processo'!$B$12,'Complexidade do Processo'!$C$12,IF('Contagem Estimada-Detalhada'!H27='Complexidade do Processo'!$B$13,'Complexidade do Processo'!$C$13,IF('Contagem Estimada-Detalhada'!H27='Complexidade do Processo'!$B$14,'Complexidade do Processo'!$C$14,IF('Contagem Estimada-Detalhada'!H27='Complexidade do Processo'!$B$15,'Complexidade do Processo'!$C$15,ERRO))))</f>
        <v>1</v>
      </c>
      <c r="J27" s="30" t="s">
        <v>35</v>
      </c>
      <c r="K27" s="50">
        <f>IF(J27='Complexidade do Processo'!$S$12,'Complexidade do Processo'!$T$12, IF(J27='Complexidade do Processo'!$S$13,'Complexidade do Processo'!$T$13,IF(J27='Complexidade do Processo'!$S$14,'Complexidade do Processo'!$T$14,IF(J27='Complexidade do Processo'!$S$15,'Complexidade do Processo'!$T$15,IF(J27='Complexidade do Processo'!$S$16,'Complexidade do Processo'!$T$16,IF(J27='Complexidade do Processo'!$S$17,'Complexidade do Processo'!$T$17,IF(J27='Complexidade do Processo'!$S$18,'Complexidade do Processo'!$T$18,IF(J27='Complexidade do Processo'!$S$19,'Complexidade do Processo'!$T$19,IF(J27='Complexidade do Processo'!$S$20,'Complexidade do Processo'!$T$20, IF(J27='Complexidade do Processo'!$S$21,'Complexidade do Processo'!$T$21,IF(J27='Complexidade do Processo'!$S$22,'Complexidade do Processo'!$T$22,IF(J27='Complexidade do Processo'!$S$23,'Complexidade do Processo'!$T$23,IF(J27='Complexidade do Processo'!$S$24,'Complexidade do Processo'!$T$24,IF(J27='Complexidade do Processo'!$S$25,'Complexidade do Processo'!$T$25,IF(J27='Complexidade do Processo'!$S$26,'Complexidade do Processo'!$T$26,IF(J27='Complexidade do Processo'!$S$27,'Complexidade do Processo'!$T$27,IF(J27='Complexidade do Processo'!$S$28,'Complexidade do Processo'!$T$28,IF(J27='Complexidade do Processo'!$S$29,'Complexidade do Processo'!$T$29,IF(J27='Complexidade do Processo'!$S$30,'Complexidade do Processo'!$T$30,IF(J27='Complexidade do Processo'!$S$31,'Complexidade do Processo'!$T$31,IF(J27='Complexidade do Processo'!$S$32,'Complexidade do Processo'!$T$32,IF(J27='Complexidade do Processo'!$S$33,'Complexidade do Processo'!$T$33,IF(J27='Complexidade do Processo'!$S$34,'Complexidade do Processo'!$T$34,IF(J27='Complexidade do Processo'!$S$35,'Complexidade do Processo'!$T$35,IF(J27='Complexidade do Processo'!$S$36,'Complexidade do Processo'!$T$36,IF(J27='Complexidade do Processo'!$S$37,'Complexidade do Processo'!$T$37,IF(J27='Complexidade do Processo'!$S$38,'Complexidade do Processo'!$T$38,)))))))))))))))))))))))))))</f>
        <v>1</v>
      </c>
      <c r="L27" s="100">
        <f>IF(Controle!AA18=TRUE,(I27*K27)*'UST X Serviço'!G28,0)</f>
        <v>0</v>
      </c>
      <c r="M27" s="415"/>
      <c r="N27" s="44">
        <f>L27*'UST X Serviço'!$D$51</f>
        <v>0</v>
      </c>
      <c r="O27" s="422" t="s">
        <v>35</v>
      </c>
      <c r="P27" s="422"/>
      <c r="Q27" s="391">
        <f>IF(O27='Complexidade do Processo'!AA$12,'Contagem Estimada-Detalhada'!N27*'Complexidade do Processo'!AB$12,IF(O27='Complexidade do Processo'!AA$13,N27*'Complexidade do Processo'!AB$13,IF(O27='Complexidade do Processo'!AA$14,'Contagem Estimada-Detalhada'!N27*'Complexidade do Processo'!AB$14,IF(O27='Complexidade do Processo'!AA$15,'Contagem Estimada-Detalhada'!N27*'Complexidade do Processo'!AB$15,IF(O27='Complexidade do Processo'!AA$16,'Contagem Estimada-Detalhada'!N27*'Complexidade do Processo'!AB$16)))))</f>
        <v>0</v>
      </c>
      <c r="R27" s="391"/>
    </row>
    <row r="28" spans="1:18" ht="24.95" customHeight="1" x14ac:dyDescent="0.25">
      <c r="B28" s="294">
        <v>5</v>
      </c>
      <c r="C28" s="297" t="s">
        <v>70</v>
      </c>
      <c r="D28" s="407" t="s">
        <v>27</v>
      </c>
      <c r="E28" s="38"/>
      <c r="F28" s="38" t="s">
        <v>12</v>
      </c>
      <c r="G28" s="4" t="s">
        <v>5</v>
      </c>
      <c r="H28" s="105" t="s">
        <v>35</v>
      </c>
      <c r="I28" s="51">
        <f>IF(H28='Complexidade do Processo'!$B$12,'Complexidade do Processo'!$C$12,IF('Contagem Estimada-Detalhada'!H28='Complexidade do Processo'!$B$13,'Complexidade do Processo'!$C$13,IF('Contagem Estimada-Detalhada'!H28='Complexidade do Processo'!$B$14,'Complexidade do Processo'!$C$14,IF('Contagem Estimada-Detalhada'!H28='Complexidade do Processo'!$B$15,'Complexidade do Processo'!$C$15,ERRO))))</f>
        <v>1</v>
      </c>
      <c r="J28" s="54" t="s">
        <v>35</v>
      </c>
      <c r="K28" s="51">
        <f>IF(J28='Complexidade do Processo'!$F$12,'Complexidade do Processo'!$G$12, IF(J28='Complexidade do Processo'!$F$13,'Complexidade do Processo'!$G$13,IF(J28='Complexidade do Processo'!$F$14,'Complexidade do Processo'!$G$14,IF(J28='Complexidade do Processo'!$F$15,'Complexidade do Processo'!$G$15,IF(J28='Complexidade do Processo'!$F$16,'Complexidade do Processo'!$G$16,IF(J28='Complexidade do Processo'!$F$17,'Complexidade do Processo'!$G$17,IF(J28='Complexidade do Processo'!$F$18,'Complexidade do Processo'!$G$18,IF(J28='Complexidade do Processo'!$F$19,'Complexidade do Processo'!$G$19,IF(J28='Complexidade do Processo'!$F$20,'Complexidade do Processo'!$G$20, IF(J28='Complexidade do Processo'!$F$21,'Complexidade do Processo'!$G$21,IF(J28='Complexidade do Processo'!$F$22,'Complexidade do Processo'!$G$22,IF(J28='Complexidade do Processo'!$F$23,'Complexidade do Processo'!$G$23,IF(J28='Complexidade do Processo'!$F$24,'Complexidade do Processo'!$G$24,IF(J28='Complexidade do Processo'!$F$25,'Complexidade do Processo'!$G$25,IF(J28='Complexidade do Processo'!$F$26,'Complexidade do Processo'!$G$26,IF(J28='Complexidade do Processo'!$F$27,'Complexidade do Processo'!$G$27,IF(J28='Complexidade do Processo'!$F$28,'Complexidade do Processo'!$G$28,IF(J28='Complexidade do Processo'!$F$29,'Complexidade do Processo'!$G$29,IF(J28='Complexidade do Processo'!$F$30,'Complexidade do Processo'!$G$30,IF(J28='Complexidade do Processo'!$F$31,'Complexidade do Processo'!$G$31,IF(J28='Complexidade do Processo'!$F$32,'Complexidade do Processo'!$G$32,IF(J28='Complexidade do Processo'!$F$33,'Complexidade do Processo'!$G$33,IF(J28='Complexidade do Processo'!$F$34,'Complexidade do Processo'!$G$34,IF(J28='Complexidade do Processo'!$F$35,'Complexidade do Processo'!$G$35,IF(J28='Complexidade do Processo'!$F$36,'Complexidade do Processo'!$G$36,IF(J28='Complexidade do Processo'!$F$37,'Complexidade do Processo'!$G$37,IF(J28='Complexidade do Processo'!$F$38,'Complexidade do Processo'!$G$38,)))))))))))))))))))))))))))</f>
        <v>1</v>
      </c>
      <c r="L28" s="99">
        <f>IF(Controle!AA19=TRUE,(I28*K28)*'UST X Serviço'!G29,0)</f>
        <v>0</v>
      </c>
      <c r="M28" s="416">
        <f>L28+L29</f>
        <v>0</v>
      </c>
      <c r="N28" s="53">
        <f>L28*'UST X Serviço'!$D$51</f>
        <v>0</v>
      </c>
      <c r="O28" s="389" t="s">
        <v>35</v>
      </c>
      <c r="P28" s="389"/>
      <c r="Q28" s="390">
        <f>IF(O28='Complexidade do Processo'!AA$12,'Contagem Estimada-Detalhada'!N28*'Complexidade do Processo'!AB$12,IF(O28='Complexidade do Processo'!AA$13,N28*'Complexidade do Processo'!AB$13,IF(O28='Complexidade do Processo'!AA$14,'Contagem Estimada-Detalhada'!N28*'Complexidade do Processo'!AB$14,IF(O28='Complexidade do Processo'!AA$15,'Contagem Estimada-Detalhada'!N28*'Complexidade do Processo'!AB$15,IF(O28='Complexidade do Processo'!AA$16,'Contagem Estimada-Detalhada'!N28*'Complexidade do Processo'!AB$16)))))</f>
        <v>0</v>
      </c>
      <c r="R28" s="390"/>
    </row>
    <row r="29" spans="1:18" ht="24.95" customHeight="1" x14ac:dyDescent="0.25">
      <c r="B29" s="295"/>
      <c r="C29" s="298"/>
      <c r="D29" s="407"/>
      <c r="E29" s="38"/>
      <c r="F29" s="38" t="s">
        <v>13</v>
      </c>
      <c r="G29" s="4" t="s">
        <v>4</v>
      </c>
      <c r="H29" s="105" t="s">
        <v>35</v>
      </c>
      <c r="I29" s="51">
        <f>IF(H29='Complexidade do Processo'!$B$12,'Complexidade do Processo'!$C$12,IF('Contagem Estimada-Detalhada'!H29='Complexidade do Processo'!$B$13,'Complexidade do Processo'!$C$13,IF('Contagem Estimada-Detalhada'!H29='Complexidade do Processo'!$B$14,'Complexidade do Processo'!$C$14,IF('Contagem Estimada-Detalhada'!H29='Complexidade do Processo'!$B$15,'Complexidade do Processo'!$C$15,ERRO))))</f>
        <v>1</v>
      </c>
      <c r="J29" s="54" t="s">
        <v>35</v>
      </c>
      <c r="K29" s="51">
        <f>IF(J29='Complexidade do Processo'!$F$12,'Complexidade do Processo'!$G$12, IF(J29='Complexidade do Processo'!$F$13,'Complexidade do Processo'!$G$13,IF(J29='Complexidade do Processo'!$F$14,'Complexidade do Processo'!$G$14,IF(J29='Complexidade do Processo'!$F$15,'Complexidade do Processo'!$G$15,IF(J29='Complexidade do Processo'!$F$16,'Complexidade do Processo'!$G$16,IF(J29='Complexidade do Processo'!$F$17,'Complexidade do Processo'!$G$17,IF(J29='Complexidade do Processo'!$F$18,'Complexidade do Processo'!$G$18,IF(J29='Complexidade do Processo'!$F$19,'Complexidade do Processo'!$G$19,IF(J29='Complexidade do Processo'!$F$20,'Complexidade do Processo'!$G$20, IF(J29='Complexidade do Processo'!$F$21,'Complexidade do Processo'!$G$21,IF(J29='Complexidade do Processo'!$F$22,'Complexidade do Processo'!$G$22,IF(J29='Complexidade do Processo'!$F$23,'Complexidade do Processo'!$G$23,IF(J29='Complexidade do Processo'!$F$24,'Complexidade do Processo'!$G$24,IF(J29='Complexidade do Processo'!$F$25,'Complexidade do Processo'!$G$25,IF(J29='Complexidade do Processo'!$F$26,'Complexidade do Processo'!$G$26,IF(J29='Complexidade do Processo'!$F$27,'Complexidade do Processo'!$G$27,IF(J29='Complexidade do Processo'!$F$28,'Complexidade do Processo'!$G$28,IF(J29='Complexidade do Processo'!$F$29,'Complexidade do Processo'!$G$29,IF(J29='Complexidade do Processo'!$F$30,'Complexidade do Processo'!$G$30,IF(J29='Complexidade do Processo'!$F$31,'Complexidade do Processo'!$G$31,IF(J29='Complexidade do Processo'!$F$32,'Complexidade do Processo'!$G$32,IF(J29='Complexidade do Processo'!$F$33,'Complexidade do Processo'!$G$33,IF(J29='Complexidade do Processo'!$F$34,'Complexidade do Processo'!$G$34,IF(J29='Complexidade do Processo'!$F$35,'Complexidade do Processo'!$G$35,IF(J29='Complexidade do Processo'!$F$36,'Complexidade do Processo'!$G$36,IF(J29='Complexidade do Processo'!$F$37,'Complexidade do Processo'!$G$37,IF(J29='Complexidade do Processo'!$F$38,'Complexidade do Processo'!$G$38,)))))))))))))))))))))))))))</f>
        <v>1</v>
      </c>
      <c r="L29" s="99">
        <f>IF(Controle!AA20=TRUE,(I29*K29)*'UST X Serviço'!G30,0)</f>
        <v>0</v>
      </c>
      <c r="M29" s="416"/>
      <c r="N29" s="40">
        <f>L29*'UST X Serviço'!$D$51</f>
        <v>0</v>
      </c>
      <c r="O29" s="389" t="s">
        <v>35</v>
      </c>
      <c r="P29" s="389"/>
      <c r="Q29" s="390">
        <f>IF(O29='Complexidade do Processo'!AA$12,'Contagem Estimada-Detalhada'!N29*'Complexidade do Processo'!AB$12,IF(O29='Complexidade do Processo'!AA$13,N29*'Complexidade do Processo'!AB$13,IF(O29='Complexidade do Processo'!AA$14,'Contagem Estimada-Detalhada'!N29*'Complexidade do Processo'!AB$14,IF(O29='Complexidade do Processo'!AA$15,'Contagem Estimada-Detalhada'!N29*'Complexidade do Processo'!AB$15,IF(O29='Complexidade do Processo'!AA$16,'Contagem Estimada-Detalhada'!N29*'Complexidade do Processo'!AB$16)))))</f>
        <v>0</v>
      </c>
      <c r="R29" s="390"/>
    </row>
    <row r="30" spans="1:18" ht="32.25" customHeight="1" x14ac:dyDescent="0.25">
      <c r="B30" s="30">
        <v>6</v>
      </c>
      <c r="C30" s="33" t="s">
        <v>71</v>
      </c>
      <c r="D30" s="39" t="s">
        <v>87</v>
      </c>
      <c r="E30" s="30"/>
      <c r="F30" s="30" t="s">
        <v>14</v>
      </c>
      <c r="G30" s="39" t="s">
        <v>88</v>
      </c>
      <c r="H30" s="30" t="s">
        <v>35</v>
      </c>
      <c r="I30" s="50">
        <f>IF(H30='Complexidade do Processo'!$B$12,'Complexidade do Processo'!$C$12,IF('Contagem Estimada-Detalhada'!H30='Complexidade do Processo'!$B$13,'Complexidade do Processo'!$C$13,IF('Contagem Estimada-Detalhada'!H30='Complexidade do Processo'!$B$14,'Complexidade do Processo'!$C$14,IF('Contagem Estimada-Detalhada'!H30='Complexidade do Processo'!$B$15,'Complexidade do Processo'!$C$15,ERRO))))</f>
        <v>1</v>
      </c>
      <c r="J30" s="30" t="s">
        <v>35</v>
      </c>
      <c r="K30" s="50">
        <f>IF(J30='Complexidade do Processo'!$F$12,'Complexidade do Processo'!$G$12, IF(J30='Complexidade do Processo'!$F$13,'Complexidade do Processo'!$G$13,IF(J30='Complexidade do Processo'!$F$14,'Complexidade do Processo'!$G$14,IF(J30='Complexidade do Processo'!$F$15,'Complexidade do Processo'!$G$15,IF(J30='Complexidade do Processo'!$F$16,'Complexidade do Processo'!$G$16,IF(J30='Complexidade do Processo'!$F$17,'Complexidade do Processo'!$G$17,IF(J30='Complexidade do Processo'!$F$18,'Complexidade do Processo'!$G$18,IF(J30='Complexidade do Processo'!$F$19,'Complexidade do Processo'!$G$19,IF(J30='Complexidade do Processo'!$F$20,'Complexidade do Processo'!$G$20, IF(J30='Complexidade do Processo'!$F$21,'Complexidade do Processo'!$G$21,IF(J30='Complexidade do Processo'!$F$22,'Complexidade do Processo'!$G$22,IF(J30='Complexidade do Processo'!$F$23,'Complexidade do Processo'!$G$23,IF(J30='Complexidade do Processo'!$F$24,'Complexidade do Processo'!$G$24,IF(J30='Complexidade do Processo'!$F$25,'Complexidade do Processo'!$G$25,IF(J30='Complexidade do Processo'!$F$26,'Complexidade do Processo'!$G$26,IF(J30='Complexidade do Processo'!$F$27,'Complexidade do Processo'!$G$27,IF(J30='Complexidade do Processo'!$F$28,'Complexidade do Processo'!$G$28,IF(J30='Complexidade do Processo'!$F$29,'Complexidade do Processo'!$G$29,IF(J30='Complexidade do Processo'!$F$30,'Complexidade do Processo'!$G$30,IF(J30='Complexidade do Processo'!$F$31,'Complexidade do Processo'!$G$31,IF(J30='Complexidade do Processo'!$F$32,'Complexidade do Processo'!$G$32,IF(J30='Complexidade do Processo'!$F$33,'Complexidade do Processo'!$G$33,IF(J30='Complexidade do Processo'!$F$34,'Complexidade do Processo'!$G$34,IF(J30='Complexidade do Processo'!$F$35,'Complexidade do Processo'!$G$35,IF(J30='Complexidade do Processo'!$F$36,'Complexidade do Processo'!$G$36,IF(J30='Complexidade do Processo'!$F$37,'Complexidade do Processo'!$G$37,IF(J30='Complexidade do Processo'!$F$38,'Complexidade do Processo'!$G$38,)))))))))))))))))))))))))))</f>
        <v>1</v>
      </c>
      <c r="L30" s="100">
        <f>IF(Controle!AA21=TRUE,(I30*K30)*'UST X Serviço'!G31,0)</f>
        <v>0</v>
      </c>
      <c r="M30" s="101">
        <f>SUM(L30)</f>
        <v>0</v>
      </c>
      <c r="N30" s="44">
        <f>L30*'UST X Serviço'!$D$51</f>
        <v>0</v>
      </c>
      <c r="O30" s="422" t="s">
        <v>35</v>
      </c>
      <c r="P30" s="422"/>
      <c r="Q30" s="391">
        <f>IF(O30='Complexidade do Processo'!AA$12,'Contagem Estimada-Detalhada'!N30*'Complexidade do Processo'!AB$12,IF(O30='Complexidade do Processo'!AA$13,N30*'Complexidade do Processo'!AB$13,IF(O30='Complexidade do Processo'!AA$14,'Contagem Estimada-Detalhada'!N30*'Complexidade do Processo'!AB$14,IF(O30='Complexidade do Processo'!AA$15,'Contagem Estimada-Detalhada'!N30*'Complexidade do Processo'!AB$15,IF(O30='Complexidade do Processo'!AA$16,'Contagem Estimada-Detalhada'!N30*'Complexidade do Processo'!AB$16)))))</f>
        <v>0</v>
      </c>
      <c r="R30" s="391"/>
    </row>
    <row r="31" spans="1:18" ht="32.25" customHeight="1" x14ac:dyDescent="0.25">
      <c r="B31" s="361" t="s">
        <v>49</v>
      </c>
      <c r="C31" s="362"/>
      <c r="D31" s="362"/>
      <c r="E31" s="362"/>
      <c r="F31" s="362"/>
      <c r="G31" s="362"/>
      <c r="H31" s="362"/>
      <c r="I31" s="362"/>
      <c r="J31" s="362"/>
      <c r="K31" s="363"/>
      <c r="L31" s="57">
        <f>SUM(L10:L30)</f>
        <v>0</v>
      </c>
      <c r="M31" s="102">
        <f>SUM(M10:M30)</f>
        <v>0</v>
      </c>
      <c r="N31" s="10">
        <f>SUM(N10:N30)</f>
        <v>0</v>
      </c>
      <c r="O31" s="423" t="s">
        <v>261</v>
      </c>
      <c r="P31" s="423"/>
      <c r="Q31" s="426">
        <f>SUM(R10:R30)</f>
        <v>0</v>
      </c>
      <c r="R31" s="426"/>
    </row>
    <row r="32" spans="1:18" ht="32.25" customHeight="1" x14ac:dyDescent="0.25">
      <c r="A32" s="88"/>
      <c r="B32" s="89"/>
      <c r="C32" s="90"/>
      <c r="D32" s="71"/>
      <c r="E32" s="89"/>
      <c r="F32" s="89"/>
      <c r="G32" s="71"/>
      <c r="H32" s="89"/>
      <c r="I32" s="91"/>
      <c r="J32" s="89"/>
      <c r="K32" s="91"/>
      <c r="L32" s="92"/>
      <c r="M32" s="93"/>
      <c r="N32" s="94"/>
      <c r="O32" s="88"/>
      <c r="P32" s="17"/>
    </row>
    <row r="33" spans="1:18" ht="36.75" customHeight="1" x14ac:dyDescent="0.25">
      <c r="B33" s="87" t="s">
        <v>53</v>
      </c>
      <c r="C33" s="87" t="s">
        <v>25</v>
      </c>
      <c r="D33" s="87" t="s">
        <v>83</v>
      </c>
      <c r="E33" s="87" t="s">
        <v>53</v>
      </c>
      <c r="F33" s="87" t="s">
        <v>52</v>
      </c>
      <c r="G33" s="87" t="s">
        <v>80</v>
      </c>
      <c r="H33" s="174" t="s">
        <v>260</v>
      </c>
      <c r="I33" s="175" t="s">
        <v>264</v>
      </c>
      <c r="J33" s="375" t="s">
        <v>28</v>
      </c>
      <c r="K33" s="376"/>
      <c r="L33" s="173" t="s">
        <v>44</v>
      </c>
      <c r="M33" s="175" t="s">
        <v>407</v>
      </c>
      <c r="N33" s="171" t="s">
        <v>356</v>
      </c>
      <c r="O33" s="132" t="s">
        <v>355</v>
      </c>
      <c r="P33" s="172" t="s">
        <v>367</v>
      </c>
      <c r="R33" s="427"/>
    </row>
    <row r="34" spans="1:18" s="115" customFormat="1" ht="31.5" customHeight="1" x14ac:dyDescent="0.25">
      <c r="A34" s="325">
        <v>7</v>
      </c>
      <c r="B34" s="365"/>
      <c r="C34" s="270" t="s">
        <v>443</v>
      </c>
      <c r="D34" s="270" t="s">
        <v>27</v>
      </c>
      <c r="E34" s="386"/>
      <c r="F34" s="265" t="s">
        <v>198</v>
      </c>
      <c r="G34" s="270" t="s">
        <v>559</v>
      </c>
      <c r="H34" s="204" t="s">
        <v>411</v>
      </c>
      <c r="I34" s="205">
        <v>0</v>
      </c>
      <c r="J34" s="366">
        <v>0.75</v>
      </c>
      <c r="K34" s="367"/>
      <c r="L34" s="206">
        <f>I34*J34*'UST X Serviço'!$G$33</f>
        <v>0</v>
      </c>
      <c r="M34" s="352"/>
      <c r="N34" s="352">
        <f>IF(Controle!AA22=TRUE,(SUM(L34:L37)*M36*0.4),0)</f>
        <v>0</v>
      </c>
      <c r="O34" s="358">
        <f>IF(Controle!AA22=TRUE,SUM(N34)*'UST X Serviço'!D51,0)</f>
        <v>0</v>
      </c>
      <c r="P34" s="355">
        <f>IF(Controle!AA22=TRUE,C100,0)</f>
        <v>0</v>
      </c>
      <c r="R34" s="428"/>
    </row>
    <row r="35" spans="1:18" s="115" customFormat="1" ht="31.5" x14ac:dyDescent="0.25">
      <c r="A35" s="325"/>
      <c r="B35" s="365"/>
      <c r="C35" s="364"/>
      <c r="D35" s="364"/>
      <c r="E35" s="387"/>
      <c r="F35" s="266"/>
      <c r="G35" s="364"/>
      <c r="H35" s="204" t="s">
        <v>410</v>
      </c>
      <c r="I35" s="205">
        <v>0</v>
      </c>
      <c r="J35" s="366">
        <v>1.5</v>
      </c>
      <c r="K35" s="367"/>
      <c r="L35" s="206">
        <f>I35*J35*'UST X Serviço'!$G$33</f>
        <v>0</v>
      </c>
      <c r="M35" s="354"/>
      <c r="N35" s="353"/>
      <c r="O35" s="359"/>
      <c r="P35" s="356"/>
      <c r="R35" s="428"/>
    </row>
    <row r="36" spans="1:18" s="115" customFormat="1" ht="27" customHeight="1" x14ac:dyDescent="0.25">
      <c r="A36" s="325"/>
      <c r="B36" s="365"/>
      <c r="C36" s="364"/>
      <c r="D36" s="364"/>
      <c r="E36" s="387"/>
      <c r="F36" s="266"/>
      <c r="G36" s="364"/>
      <c r="H36" s="204" t="s">
        <v>259</v>
      </c>
      <c r="I36" s="205">
        <v>0</v>
      </c>
      <c r="J36" s="366">
        <v>0.25</v>
      </c>
      <c r="K36" s="367"/>
      <c r="L36" s="206">
        <f>I36*J36*'UST X Serviço'!$G$33</f>
        <v>0</v>
      </c>
      <c r="M36" s="352">
        <f>IF(Controle!AA24=TRUE,1,2)</f>
        <v>2</v>
      </c>
      <c r="N36" s="353"/>
      <c r="O36" s="359"/>
      <c r="P36" s="356"/>
      <c r="R36" s="428"/>
    </row>
    <row r="37" spans="1:18" s="115" customFormat="1" ht="25.5" customHeight="1" x14ac:dyDescent="0.25">
      <c r="A37" s="325"/>
      <c r="B37" s="365"/>
      <c r="C37" s="364"/>
      <c r="D37" s="364"/>
      <c r="E37" s="388"/>
      <c r="F37" s="272"/>
      <c r="G37" s="271"/>
      <c r="H37" s="207" t="s">
        <v>258</v>
      </c>
      <c r="I37" s="205">
        <v>0</v>
      </c>
      <c r="J37" s="366">
        <v>0.25</v>
      </c>
      <c r="K37" s="367"/>
      <c r="L37" s="206">
        <f>I37*J37*'UST X Serviço'!$G$33</f>
        <v>0</v>
      </c>
      <c r="M37" s="354"/>
      <c r="N37" s="354"/>
      <c r="O37" s="360"/>
      <c r="P37" s="356"/>
      <c r="R37" s="428"/>
    </row>
    <row r="38" spans="1:18" s="115" customFormat="1" ht="31.5" customHeight="1" x14ac:dyDescent="0.25">
      <c r="A38" s="325"/>
      <c r="B38" s="365"/>
      <c r="C38" s="364"/>
      <c r="D38" s="364"/>
      <c r="E38" s="386"/>
      <c r="F38" s="265" t="s">
        <v>560</v>
      </c>
      <c r="G38" s="270" t="s">
        <v>436</v>
      </c>
      <c r="H38" s="204" t="s">
        <v>411</v>
      </c>
      <c r="I38" s="205">
        <f>I34</f>
        <v>0</v>
      </c>
      <c r="J38" s="366">
        <v>0.75</v>
      </c>
      <c r="K38" s="367"/>
      <c r="L38" s="206">
        <f>I38*J38*'UST X Serviço'!$G$33</f>
        <v>0</v>
      </c>
      <c r="M38" s="352"/>
      <c r="N38" s="352">
        <f>IF(Controle!AA23=TRUE,(SUM(L38:L41)*M40*0.6),0)</f>
        <v>0</v>
      </c>
      <c r="O38" s="358">
        <f>IF(Controle!AA23=TRUE,SUM(N38)*'UST X Serviço'!D51,0)</f>
        <v>0</v>
      </c>
      <c r="P38" s="356"/>
      <c r="R38" s="428"/>
    </row>
    <row r="39" spans="1:18" s="115" customFormat="1" ht="31.5" x14ac:dyDescent="0.25">
      <c r="A39" s="325"/>
      <c r="B39" s="365"/>
      <c r="C39" s="364"/>
      <c r="D39" s="364"/>
      <c r="E39" s="387"/>
      <c r="F39" s="266"/>
      <c r="G39" s="364"/>
      <c r="H39" s="204" t="s">
        <v>410</v>
      </c>
      <c r="I39" s="205">
        <f>I35</f>
        <v>0</v>
      </c>
      <c r="J39" s="366">
        <v>1.5</v>
      </c>
      <c r="K39" s="367"/>
      <c r="L39" s="206">
        <f>I39*J39*'UST X Serviço'!$G$33</f>
        <v>0</v>
      </c>
      <c r="M39" s="354"/>
      <c r="N39" s="353"/>
      <c r="O39" s="359"/>
      <c r="P39" s="356"/>
      <c r="R39" s="428"/>
    </row>
    <row r="40" spans="1:18" s="115" customFormat="1" ht="27" customHeight="1" x14ac:dyDescent="0.25">
      <c r="A40" s="325"/>
      <c r="B40" s="365"/>
      <c r="C40" s="364"/>
      <c r="D40" s="364"/>
      <c r="E40" s="387"/>
      <c r="F40" s="266"/>
      <c r="G40" s="364"/>
      <c r="H40" s="204" t="s">
        <v>259</v>
      </c>
      <c r="I40" s="205">
        <f>I36</f>
        <v>0</v>
      </c>
      <c r="J40" s="366">
        <v>0.25</v>
      </c>
      <c r="K40" s="367"/>
      <c r="L40" s="206">
        <f>I40*J40*'UST X Serviço'!$G$33</f>
        <v>0</v>
      </c>
      <c r="M40" s="352">
        <f>IF(Controle!AA25=TRUE,1,2)</f>
        <v>2</v>
      </c>
      <c r="N40" s="353"/>
      <c r="O40" s="359"/>
      <c r="P40" s="356"/>
      <c r="R40" s="428"/>
    </row>
    <row r="41" spans="1:18" s="115" customFormat="1" ht="25.5" customHeight="1" x14ac:dyDescent="0.25">
      <c r="A41" s="325"/>
      <c r="B41" s="365"/>
      <c r="C41" s="271"/>
      <c r="D41" s="271"/>
      <c r="E41" s="388"/>
      <c r="F41" s="272"/>
      <c r="G41" s="271"/>
      <c r="H41" s="207" t="s">
        <v>258</v>
      </c>
      <c r="I41" s="205">
        <f>I37</f>
        <v>0</v>
      </c>
      <c r="J41" s="366">
        <v>0.25</v>
      </c>
      <c r="K41" s="367"/>
      <c r="L41" s="206">
        <f>I41*J41*'UST X Serviço'!$G$33</f>
        <v>0</v>
      </c>
      <c r="M41" s="354"/>
      <c r="N41" s="354"/>
      <c r="O41" s="360"/>
      <c r="P41" s="357"/>
      <c r="R41" s="428"/>
    </row>
    <row r="42" spans="1:18" s="115" customFormat="1" ht="25.5" customHeight="1" x14ac:dyDescent="0.25">
      <c r="B42" s="361" t="s">
        <v>49</v>
      </c>
      <c r="C42" s="362"/>
      <c r="D42" s="362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3"/>
      <c r="P42" s="10">
        <f>O34+O38-P34</f>
        <v>0</v>
      </c>
      <c r="R42" s="108"/>
    </row>
    <row r="43" spans="1:18" ht="32.25" customHeight="1" x14ac:dyDescent="0.25">
      <c r="A43" s="88"/>
      <c r="B43" s="89"/>
      <c r="C43" s="90"/>
      <c r="D43" s="71"/>
      <c r="E43" s="89"/>
      <c r="F43" s="89"/>
      <c r="G43" s="71"/>
      <c r="H43" s="89"/>
      <c r="I43" s="91"/>
      <c r="J43" s="89"/>
      <c r="K43" s="91"/>
      <c r="L43" s="92"/>
      <c r="M43" s="93"/>
      <c r="N43" s="94"/>
      <c r="O43" s="88"/>
      <c r="P43" s="17"/>
      <c r="R43" s="108"/>
    </row>
    <row r="44" spans="1:18" ht="36.75" customHeight="1" x14ac:dyDescent="0.25">
      <c r="B44" s="87" t="s">
        <v>53</v>
      </c>
      <c r="C44" s="87" t="s">
        <v>25</v>
      </c>
      <c r="D44" s="87" t="s">
        <v>83</v>
      </c>
      <c r="E44" s="87" t="s">
        <v>53</v>
      </c>
      <c r="F44" s="87" t="s">
        <v>52</v>
      </c>
      <c r="G44" s="87" t="s">
        <v>80</v>
      </c>
      <c r="H44" s="174" t="s">
        <v>479</v>
      </c>
      <c r="I44" s="175" t="s">
        <v>480</v>
      </c>
      <c r="J44" s="375" t="s">
        <v>28</v>
      </c>
      <c r="K44" s="376"/>
      <c r="L44" s="173" t="s">
        <v>356</v>
      </c>
      <c r="M44" s="132" t="s">
        <v>355</v>
      </c>
    </row>
    <row r="45" spans="1:18" ht="31.5" x14ac:dyDescent="0.25">
      <c r="B45" s="342">
        <v>8</v>
      </c>
      <c r="C45" s="318" t="s">
        <v>307</v>
      </c>
      <c r="D45" s="421" t="s">
        <v>426</v>
      </c>
      <c r="E45" s="178"/>
      <c r="F45" s="178" t="s">
        <v>427</v>
      </c>
      <c r="G45" s="104" t="s">
        <v>436</v>
      </c>
      <c r="H45" s="121" t="s">
        <v>35</v>
      </c>
      <c r="I45" s="211">
        <v>0</v>
      </c>
      <c r="J45" s="385">
        <f>IF(H45="n/a",0,IF(H45=1,'Complexidade do Serviço'!C100,IF(H45=2,'Complexidade do Serviço'!C101,IF(H45=3,'Complexidade do Serviço'!C102,IF(H45=4,'Complexidade do Serviço'!C103,IF(H45='Complexidade do Serviço'!B104,'Complexidade do Serviço'!C104,0))))))</f>
        <v>0</v>
      </c>
      <c r="K45" s="385"/>
      <c r="L45" s="130">
        <f>J45*I45*'UST X Serviço'!G35:G35</f>
        <v>0</v>
      </c>
      <c r="M45" s="212">
        <f>IF(Controle!AA25=TRUE,(L45*'UST X Serviço'!D51),0)</f>
        <v>0</v>
      </c>
    </row>
    <row r="46" spans="1:18" ht="31.5" x14ac:dyDescent="0.25">
      <c r="B46" s="342"/>
      <c r="C46" s="318"/>
      <c r="D46" s="421"/>
      <c r="E46" s="178"/>
      <c r="F46" s="178" t="s">
        <v>428</v>
      </c>
      <c r="G46" s="104" t="s">
        <v>437</v>
      </c>
      <c r="H46" s="121" t="s">
        <v>35</v>
      </c>
      <c r="I46" s="211">
        <v>0</v>
      </c>
      <c r="J46" s="385">
        <f>IF($H$46="n/a",0,IF($H$46=1,'Complexidade do Serviço'!C100,IF($H$46=2,'Complexidade do Serviço'!C101,IF($H$46=3,'Complexidade do Serviço'!C102,IF($H$46=4,'Complexidade do Serviço'!C103,IF($H$46='Complexidade do Serviço'!B104,'Complexidade do Serviço'!C104,0))))))</f>
        <v>0</v>
      </c>
      <c r="K46" s="385"/>
      <c r="L46" s="130">
        <f>J46*I46*'UST X Serviço'!G36:G36</f>
        <v>0</v>
      </c>
      <c r="M46" s="212">
        <f>IF(Controle!AA26=TRUE,(L46*'UST X Serviço'!D51),0)</f>
        <v>0</v>
      </c>
    </row>
    <row r="47" spans="1:18" ht="47.25" x14ac:dyDescent="0.25">
      <c r="B47" s="342"/>
      <c r="C47" s="318"/>
      <c r="D47" s="421"/>
      <c r="E47" s="178"/>
      <c r="F47" s="178" t="s">
        <v>429</v>
      </c>
      <c r="G47" s="104" t="s">
        <v>438</v>
      </c>
      <c r="H47" s="121" t="s">
        <v>35</v>
      </c>
      <c r="I47" s="211">
        <v>0</v>
      </c>
      <c r="J47" s="385">
        <f>IF($H$47="n/a",0,IF($H$47=1,'Complexidade do Serviço'!C100,IF($H$47=2,'Complexidade do Serviço'!C101,IF($H$47=3,'Complexidade do Serviço'!C102,IF($H$47=4,'Complexidade do Serviço'!C103,IF($H$47='Complexidade do Serviço'!B104,'Complexidade do Serviço'!C104,0))))))</f>
        <v>0</v>
      </c>
      <c r="K47" s="385"/>
      <c r="L47" s="130">
        <f>J47*I47*'UST X Serviço'!G37:G37</f>
        <v>0</v>
      </c>
      <c r="M47" s="212">
        <f>IF(Controle!AA27=TRUE,(L47*'UST X Serviço'!D51),0)</f>
        <v>0</v>
      </c>
    </row>
    <row r="48" spans="1:18" ht="32.25" customHeight="1" x14ac:dyDescent="0.25">
      <c r="A48" s="88"/>
      <c r="B48" s="89"/>
      <c r="C48" s="90"/>
      <c r="D48" s="71"/>
      <c r="E48" s="89"/>
      <c r="F48" s="89"/>
      <c r="G48" s="71"/>
      <c r="H48" s="89"/>
      <c r="I48" s="91"/>
      <c r="J48" s="89"/>
      <c r="K48" s="91"/>
      <c r="L48" s="92"/>
      <c r="M48" s="93"/>
      <c r="N48" s="94"/>
      <c r="O48" s="88"/>
      <c r="P48" s="17"/>
    </row>
    <row r="49" spans="1:32" ht="32.25" customHeight="1" x14ac:dyDescent="0.25">
      <c r="A49" s="88"/>
      <c r="B49" s="179" t="s">
        <v>53</v>
      </c>
      <c r="C49" s="179" t="s">
        <v>25</v>
      </c>
      <c r="D49" s="179" t="s">
        <v>83</v>
      </c>
      <c r="E49" s="87" t="s">
        <v>53</v>
      </c>
      <c r="F49" s="87" t="s">
        <v>52</v>
      </c>
      <c r="G49" s="87" t="s">
        <v>80</v>
      </c>
      <c r="H49" s="174" t="s">
        <v>481</v>
      </c>
      <c r="I49" s="177" t="s">
        <v>483</v>
      </c>
      <c r="J49" s="176" t="s">
        <v>28</v>
      </c>
      <c r="K49" s="251" t="s">
        <v>550</v>
      </c>
      <c r="L49" s="173" t="s">
        <v>549</v>
      </c>
      <c r="M49" s="238" t="s">
        <v>187</v>
      </c>
      <c r="N49" s="173" t="s">
        <v>44</v>
      </c>
      <c r="O49" s="132" t="s">
        <v>46</v>
      </c>
      <c r="P49" s="88"/>
      <c r="Q49" s="17"/>
    </row>
    <row r="50" spans="1:32" s="115" customFormat="1" ht="31.5" customHeight="1" x14ac:dyDescent="0.25">
      <c r="A50" s="108"/>
      <c r="B50" s="270">
        <v>9</v>
      </c>
      <c r="C50" s="270" t="s">
        <v>425</v>
      </c>
      <c r="D50" s="267" t="s">
        <v>451</v>
      </c>
      <c r="E50" s="371"/>
      <c r="F50" s="263" t="s">
        <v>431</v>
      </c>
      <c r="G50" s="372" t="s">
        <v>424</v>
      </c>
      <c r="H50" s="159">
        <v>0</v>
      </c>
      <c r="I50" s="243" t="s">
        <v>35</v>
      </c>
      <c r="J50" s="208">
        <f>VLOOKUP(I50,'Complexidade do Serviço'!$B$38:$C$45,2,FALSE)</f>
        <v>0</v>
      </c>
      <c r="K50" s="243">
        <v>1</v>
      </c>
      <c r="L50" s="250" t="s">
        <v>35</v>
      </c>
      <c r="M50" s="161">
        <f>VLOOKUP(L50,'Complexidade do Processo'!$AA$12:$AB$15,2,FALSE)</f>
        <v>1</v>
      </c>
      <c r="N50" s="161">
        <f>IF(Controle!$AA$28=TRUE,(H50*J50*K50*M50),0)</f>
        <v>0</v>
      </c>
      <c r="O50" s="370">
        <f>SUM(N50:N58)*'UST X Serviço'!D51</f>
        <v>0</v>
      </c>
      <c r="P50" s="108"/>
      <c r="Q50" s="108"/>
    </row>
    <row r="51" spans="1:32" s="115" customFormat="1" ht="37.5" customHeight="1" x14ac:dyDescent="0.25">
      <c r="A51" s="108"/>
      <c r="B51" s="364"/>
      <c r="C51" s="364"/>
      <c r="D51" s="268"/>
      <c r="E51" s="371"/>
      <c r="F51" s="263"/>
      <c r="G51" s="372"/>
      <c r="H51" s="159">
        <v>0</v>
      </c>
      <c r="I51" s="243" t="s">
        <v>35</v>
      </c>
      <c r="J51" s="208">
        <f>VLOOKUP(I51,'Complexidade do Serviço'!$B$38:$C$45,2,FALSE)</f>
        <v>0</v>
      </c>
      <c r="K51" s="243">
        <v>1</v>
      </c>
      <c r="L51" s="250" t="s">
        <v>35</v>
      </c>
      <c r="M51" s="161">
        <f>VLOOKUP(L51,'Complexidade do Processo'!$AA$12:$AB$15,2,FALSE)</f>
        <v>1</v>
      </c>
      <c r="N51" s="161">
        <f>IF(Controle!$AA$28=TRUE,(H51*J51*K51*M51),0)</f>
        <v>0</v>
      </c>
      <c r="O51" s="370"/>
      <c r="P51" s="108"/>
      <c r="Q51" s="108"/>
    </row>
    <row r="52" spans="1:32" s="115" customFormat="1" ht="38.25" customHeight="1" x14ac:dyDescent="0.25">
      <c r="A52" s="108"/>
      <c r="B52" s="364"/>
      <c r="C52" s="364"/>
      <c r="D52" s="268"/>
      <c r="E52" s="371"/>
      <c r="F52" s="263"/>
      <c r="G52" s="372"/>
      <c r="H52" s="159">
        <v>0</v>
      </c>
      <c r="I52" s="243" t="s">
        <v>35</v>
      </c>
      <c r="J52" s="208">
        <f>VLOOKUP(I52,'Complexidade do Serviço'!$B$38:$C$45,2,FALSE)</f>
        <v>0</v>
      </c>
      <c r="K52" s="243">
        <v>1</v>
      </c>
      <c r="L52" s="250" t="s">
        <v>35</v>
      </c>
      <c r="M52" s="161">
        <f>VLOOKUP(L52,'Complexidade do Processo'!$AA$12:$AB$15,2,FALSE)</f>
        <v>1</v>
      </c>
      <c r="N52" s="161">
        <f>IF(Controle!$AA$28=TRUE,(H52*J52*K52*M52),0)</f>
        <v>0</v>
      </c>
      <c r="O52" s="370"/>
      <c r="P52" s="108"/>
      <c r="Q52" s="108"/>
    </row>
    <row r="53" spans="1:32" s="115" customFormat="1" ht="27" customHeight="1" x14ac:dyDescent="0.25">
      <c r="A53" s="108"/>
      <c r="B53" s="364"/>
      <c r="C53" s="364"/>
      <c r="D53" s="268"/>
      <c r="E53" s="371"/>
      <c r="F53" s="263" t="s">
        <v>432</v>
      </c>
      <c r="G53" s="372" t="s">
        <v>539</v>
      </c>
      <c r="H53" s="159">
        <v>0</v>
      </c>
      <c r="I53" s="252" t="s">
        <v>525</v>
      </c>
      <c r="J53" s="208">
        <f>VLOOKUP(I53,'Complexidade do Serviço'!$B$141:$C$143,2,FALSE)</f>
        <v>2</v>
      </c>
      <c r="K53" s="243" t="s">
        <v>35</v>
      </c>
      <c r="L53" s="250" t="s">
        <v>35</v>
      </c>
      <c r="M53" s="161">
        <f>VLOOKUP(L53,'Complexidade do Processo'!$AA$12:$AB$15,2,FALSE)</f>
        <v>1</v>
      </c>
      <c r="N53" s="161">
        <f>IF(Controle!AA29=TRUE,(H53*J53*M53),0)</f>
        <v>0</v>
      </c>
      <c r="O53" s="370"/>
      <c r="P53" s="108"/>
      <c r="Q53" s="108"/>
    </row>
    <row r="54" spans="1:32" s="115" customFormat="1" ht="29.25" customHeight="1" x14ac:dyDescent="0.25">
      <c r="A54" s="108"/>
      <c r="B54" s="364"/>
      <c r="C54" s="364"/>
      <c r="D54" s="268"/>
      <c r="E54" s="371"/>
      <c r="F54" s="263"/>
      <c r="G54" s="372"/>
      <c r="H54" s="159">
        <v>0</v>
      </c>
      <c r="I54" s="252" t="s">
        <v>525</v>
      </c>
      <c r="J54" s="208">
        <f>VLOOKUP(I54,'Complexidade do Serviço'!$B$141:$C$143,2,FALSE)</f>
        <v>2</v>
      </c>
      <c r="K54" s="243" t="s">
        <v>35</v>
      </c>
      <c r="L54" s="250" t="s">
        <v>35</v>
      </c>
      <c r="M54" s="161">
        <f>VLOOKUP(L54,'Complexidade do Processo'!$AA$12:$AB$15,2,FALSE)</f>
        <v>1</v>
      </c>
      <c r="N54" s="161">
        <f>IF(Controle!AA29=TRUE,(H54*J54*M54),0)</f>
        <v>0</v>
      </c>
      <c r="O54" s="370"/>
      <c r="P54" s="108"/>
      <c r="Q54" s="108"/>
    </row>
    <row r="55" spans="1:32" s="115" customFormat="1" ht="30.75" customHeight="1" x14ac:dyDescent="0.25">
      <c r="A55" s="108"/>
      <c r="B55" s="364"/>
      <c r="C55" s="364"/>
      <c r="D55" s="268"/>
      <c r="E55" s="371"/>
      <c r="F55" s="263"/>
      <c r="G55" s="372"/>
      <c r="H55" s="159">
        <v>0</v>
      </c>
      <c r="I55" s="252" t="s">
        <v>525</v>
      </c>
      <c r="J55" s="208">
        <f>VLOOKUP(I55,'Complexidade do Serviço'!$B$141:$C$143,2,FALSE)</f>
        <v>2</v>
      </c>
      <c r="K55" s="243" t="s">
        <v>35</v>
      </c>
      <c r="L55" s="250" t="s">
        <v>35</v>
      </c>
      <c r="M55" s="161">
        <f>VLOOKUP(L55,'Complexidade do Processo'!$AA$12:$AB$15,2,FALSE)</f>
        <v>1</v>
      </c>
      <c r="N55" s="161">
        <f>IF(Controle!AA29=TRUE,(H55*J55*M55),0)</f>
        <v>0</v>
      </c>
      <c r="O55" s="370"/>
      <c r="P55" s="108"/>
      <c r="Q55" s="108"/>
    </row>
    <row r="56" spans="1:32" s="115" customFormat="1" ht="30.75" customHeight="1" x14ac:dyDescent="0.25">
      <c r="A56" s="108"/>
      <c r="B56" s="364"/>
      <c r="C56" s="364"/>
      <c r="D56" s="268"/>
      <c r="E56" s="371"/>
      <c r="F56" s="263" t="s">
        <v>433</v>
      </c>
      <c r="G56" s="372" t="s">
        <v>540</v>
      </c>
      <c r="H56" s="159">
        <v>0</v>
      </c>
      <c r="I56" s="252" t="s">
        <v>525</v>
      </c>
      <c r="J56" s="208">
        <f>VLOOKUP(I56,'Complexidade do Serviço'!$B$147:$C$149,2,FALSE)</f>
        <v>2</v>
      </c>
      <c r="K56" s="243" t="s">
        <v>35</v>
      </c>
      <c r="L56" s="250" t="s">
        <v>35</v>
      </c>
      <c r="M56" s="161">
        <f>VLOOKUP(L56,'Complexidade do Processo'!$AA$12:$AB$15,2,FALSE)</f>
        <v>1</v>
      </c>
      <c r="N56" s="161">
        <f>IF(Controle!AA30=TRUE,(H56*J56*M56),0)</f>
        <v>0</v>
      </c>
      <c r="O56" s="370"/>
      <c r="P56" s="108"/>
      <c r="Q56" s="108"/>
    </row>
    <row r="57" spans="1:32" s="115" customFormat="1" ht="31.5" customHeight="1" x14ac:dyDescent="0.25">
      <c r="A57" s="108"/>
      <c r="B57" s="364"/>
      <c r="C57" s="364"/>
      <c r="D57" s="268"/>
      <c r="E57" s="371"/>
      <c r="F57" s="263"/>
      <c r="G57" s="372"/>
      <c r="H57" s="159">
        <v>0</v>
      </c>
      <c r="I57" s="252" t="s">
        <v>525</v>
      </c>
      <c r="J57" s="208">
        <f>VLOOKUP(I57,'Complexidade do Serviço'!$B$147:$C$149,2,FALSE)</f>
        <v>2</v>
      </c>
      <c r="K57" s="243" t="s">
        <v>35</v>
      </c>
      <c r="L57" s="250" t="s">
        <v>35</v>
      </c>
      <c r="M57" s="161">
        <f>VLOOKUP(L57,'Complexidade do Processo'!$AA$12:$AB$15,2,FALSE)</f>
        <v>1</v>
      </c>
      <c r="N57" s="161">
        <f>IF(Controle!AA30=TRUE,(H57*J57*M57),0)</f>
        <v>0</v>
      </c>
      <c r="O57" s="370"/>
      <c r="P57" s="108"/>
      <c r="Q57" s="108"/>
    </row>
    <row r="58" spans="1:32" s="115" customFormat="1" ht="35.25" customHeight="1" x14ac:dyDescent="0.25">
      <c r="A58" s="108"/>
      <c r="B58" s="271"/>
      <c r="C58" s="271"/>
      <c r="D58" s="269"/>
      <c r="E58" s="371"/>
      <c r="F58" s="263"/>
      <c r="G58" s="372"/>
      <c r="H58" s="159">
        <v>0</v>
      </c>
      <c r="I58" s="252" t="s">
        <v>525</v>
      </c>
      <c r="J58" s="208">
        <f>VLOOKUP(I58,'Complexidade do Serviço'!$B$147:$C$149,2,FALSE)</f>
        <v>2</v>
      </c>
      <c r="K58" s="243" t="s">
        <v>35</v>
      </c>
      <c r="L58" s="250" t="s">
        <v>35</v>
      </c>
      <c r="M58" s="161">
        <f>VLOOKUP(L58,'Complexidade do Processo'!$AA$12:$AB$15,2,FALSE)</f>
        <v>1</v>
      </c>
      <c r="N58" s="161">
        <f>IF(Controle!AA30=TRUE,(H58*J58*M58),0)</f>
        <v>0</v>
      </c>
      <c r="O58" s="370"/>
      <c r="P58" s="108"/>
      <c r="Q58" s="108"/>
    </row>
    <row r="59" spans="1:32" s="115" customFormat="1" x14ac:dyDescent="0.25">
      <c r="A59" s="108"/>
      <c r="B59" s="234"/>
      <c r="C59" s="244"/>
      <c r="D59" s="244"/>
      <c r="E59" s="235"/>
      <c r="F59" s="244"/>
      <c r="G59" s="245"/>
      <c r="H59" s="244"/>
      <c r="I59" s="246"/>
      <c r="J59" s="246"/>
      <c r="K59" s="247"/>
      <c r="L59" s="248"/>
      <c r="M59" s="247"/>
      <c r="N59" s="249"/>
      <c r="O59" s="108"/>
      <c r="P59" s="108"/>
    </row>
    <row r="60" spans="1:32" ht="24.95" customHeight="1" x14ac:dyDescent="0.25">
      <c r="B60" s="71"/>
      <c r="C60" s="71"/>
      <c r="D60" s="71"/>
      <c r="E60" s="89"/>
      <c r="F60" s="89"/>
      <c r="G60" s="71"/>
      <c r="H60" s="89"/>
      <c r="I60" s="91"/>
      <c r="J60" s="89"/>
      <c r="K60" s="91"/>
      <c r="L60" s="92"/>
      <c r="M60" s="93"/>
      <c r="N60" s="93"/>
      <c r="AF60" s="128"/>
    </row>
    <row r="61" spans="1:32" ht="24.95" customHeight="1" x14ac:dyDescent="0.25">
      <c r="B61" s="87" t="s">
        <v>53</v>
      </c>
      <c r="C61" s="87" t="s">
        <v>25</v>
      </c>
      <c r="D61" s="87" t="s">
        <v>83</v>
      </c>
      <c r="E61" s="87" t="s">
        <v>53</v>
      </c>
      <c r="F61" s="87" t="s">
        <v>52</v>
      </c>
      <c r="G61" s="87" t="s">
        <v>80</v>
      </c>
      <c r="H61" s="239" t="s">
        <v>481</v>
      </c>
      <c r="I61" s="375" t="s">
        <v>28</v>
      </c>
      <c r="J61" s="376"/>
      <c r="K61" s="238" t="s">
        <v>44</v>
      </c>
      <c r="L61" s="132" t="s">
        <v>46</v>
      </c>
      <c r="M61" s="93"/>
      <c r="N61" s="94"/>
      <c r="AF61" s="128"/>
    </row>
    <row r="62" spans="1:32" ht="24.95" customHeight="1" x14ac:dyDescent="0.25">
      <c r="B62" s="260">
        <v>10</v>
      </c>
      <c r="C62" s="258" t="s">
        <v>430</v>
      </c>
      <c r="D62" s="258" t="s">
        <v>452</v>
      </c>
      <c r="E62" s="236"/>
      <c r="F62" s="242" t="s">
        <v>444</v>
      </c>
      <c r="G62" s="104" t="s">
        <v>439</v>
      </c>
      <c r="H62" s="242">
        <v>0</v>
      </c>
      <c r="I62" s="378">
        <v>1</v>
      </c>
      <c r="J62" s="379"/>
      <c r="K62" s="130">
        <f>IF(Controle!AA33=TRUE,I62*H62*'UST X Serviço'!G43:G43,0)</f>
        <v>0</v>
      </c>
      <c r="L62" s="380">
        <f>(K62+K63+K64+K65)*'UST X Serviço'!$D$51</f>
        <v>0</v>
      </c>
      <c r="M62" s="93"/>
      <c r="N62" s="94"/>
      <c r="AF62" s="128"/>
    </row>
    <row r="63" spans="1:32" ht="24.95" customHeight="1" x14ac:dyDescent="0.25">
      <c r="B63" s="261"/>
      <c r="C63" s="259"/>
      <c r="D63" s="259"/>
      <c r="E63" s="236"/>
      <c r="F63" s="242" t="s">
        <v>445</v>
      </c>
      <c r="G63" s="104" t="s">
        <v>434</v>
      </c>
      <c r="H63" s="242">
        <v>0</v>
      </c>
      <c r="I63" s="378">
        <v>1</v>
      </c>
      <c r="J63" s="379"/>
      <c r="K63" s="130">
        <f>IF(Controle!AA34=TRUE,I63*H63*'UST X Serviço'!G44:G44,0)</f>
        <v>0</v>
      </c>
      <c r="L63" s="381"/>
      <c r="M63" s="93"/>
      <c r="N63" s="94"/>
      <c r="AF63" s="128"/>
    </row>
    <row r="64" spans="1:32" ht="24.95" customHeight="1" x14ac:dyDescent="0.25">
      <c r="B64" s="261"/>
      <c r="C64" s="259"/>
      <c r="D64" s="259"/>
      <c r="E64" s="236"/>
      <c r="F64" s="242" t="s">
        <v>446</v>
      </c>
      <c r="G64" s="104" t="s">
        <v>435</v>
      </c>
      <c r="H64" s="242">
        <v>0</v>
      </c>
      <c r="I64" s="378">
        <v>1</v>
      </c>
      <c r="J64" s="379"/>
      <c r="K64" s="130">
        <f>IF(Controle!AA35=TRUE,I64*H64*'UST X Serviço'!G45:G45,0)</f>
        <v>0</v>
      </c>
      <c r="L64" s="381"/>
      <c r="M64" s="93"/>
      <c r="N64" s="94"/>
      <c r="AF64" s="128"/>
    </row>
    <row r="65" spans="2:32" ht="24.95" customHeight="1" x14ac:dyDescent="0.25">
      <c r="B65" s="264"/>
      <c r="C65" s="377"/>
      <c r="D65" s="377"/>
      <c r="E65" s="236"/>
      <c r="F65" s="242" t="s">
        <v>453</v>
      </c>
      <c r="G65" s="104" t="s">
        <v>440</v>
      </c>
      <c r="H65" s="242">
        <v>0</v>
      </c>
      <c r="I65" s="378">
        <v>1</v>
      </c>
      <c r="J65" s="379"/>
      <c r="K65" s="130">
        <f>IF(Controle!AA36=TRUE,I65*H65*'UST X Serviço'!G46:G46,0)</f>
        <v>0</v>
      </c>
      <c r="L65" s="382"/>
      <c r="M65" s="93"/>
      <c r="N65" s="94"/>
      <c r="AF65" s="128"/>
    </row>
    <row r="66" spans="2:32" ht="24.95" customHeight="1" x14ac:dyDescent="0.25">
      <c r="B66" s="89"/>
      <c r="C66" s="90"/>
      <c r="D66" s="71"/>
      <c r="E66" s="89"/>
      <c r="F66" s="89"/>
      <c r="G66" s="71"/>
      <c r="H66" s="89"/>
      <c r="I66" s="91"/>
      <c r="J66" s="89"/>
      <c r="K66" s="91"/>
      <c r="L66" s="92"/>
      <c r="M66" s="93"/>
      <c r="N66" s="94"/>
      <c r="AF66" s="128"/>
    </row>
    <row r="67" spans="2:32" ht="24.95" customHeight="1" x14ac:dyDescent="0.25">
      <c r="B67" s="179" t="s">
        <v>53</v>
      </c>
      <c r="C67" s="179" t="s">
        <v>25</v>
      </c>
      <c r="D67" s="179" t="s">
        <v>83</v>
      </c>
      <c r="E67" s="179" t="s">
        <v>53</v>
      </c>
      <c r="F67" s="179" t="s">
        <v>52</v>
      </c>
      <c r="G67" s="179" t="s">
        <v>80</v>
      </c>
      <c r="H67" s="241" t="s">
        <v>482</v>
      </c>
      <c r="I67" s="383" t="s">
        <v>483</v>
      </c>
      <c r="J67" s="384"/>
      <c r="K67" s="375" t="s">
        <v>28</v>
      </c>
      <c r="L67" s="376"/>
      <c r="M67" s="240" t="s">
        <v>44</v>
      </c>
      <c r="N67" s="180" t="s">
        <v>46</v>
      </c>
      <c r="AF67" s="128"/>
    </row>
    <row r="68" spans="2:32" ht="24.95" customHeight="1" x14ac:dyDescent="0.25">
      <c r="B68" s="265">
        <v>11</v>
      </c>
      <c r="C68" s="270" t="s">
        <v>489</v>
      </c>
      <c r="D68" s="373" t="s">
        <v>490</v>
      </c>
      <c r="E68" s="229"/>
      <c r="F68" s="230" t="s">
        <v>454</v>
      </c>
      <c r="G68" s="123" t="s">
        <v>492</v>
      </c>
      <c r="H68" s="230">
        <v>0</v>
      </c>
      <c r="I68" s="366" t="s">
        <v>476</v>
      </c>
      <c r="J68" s="367"/>
      <c r="K68" s="366">
        <f>IF(I68='Complexidade do Serviço'!B134,'Complexidade do Serviço'!C134,IF(I68='Complexidade do Serviço'!B135,'Complexidade do Serviço'!C135,IF(I68='Complexidade do Serviço'!B136,'Complexidade do Serviço'!C136,0)))</f>
        <v>4</v>
      </c>
      <c r="L68" s="367"/>
      <c r="M68" s="161">
        <f>IF(Controle!AA37=TRUE,K68*H68*'UST X Serviço'!G48:G48,0)</f>
        <v>0</v>
      </c>
      <c r="N68" s="368">
        <f>(M68+M69)*'UST X Serviço'!$D$51</f>
        <v>0</v>
      </c>
      <c r="AF68" s="128"/>
    </row>
    <row r="69" spans="2:32" ht="24.95" customHeight="1" x14ac:dyDescent="0.25">
      <c r="B69" s="272"/>
      <c r="C69" s="271"/>
      <c r="D69" s="374"/>
      <c r="E69" s="229"/>
      <c r="F69" s="230" t="s">
        <v>455</v>
      </c>
      <c r="G69" s="123" t="s">
        <v>493</v>
      </c>
      <c r="H69" s="230">
        <v>0</v>
      </c>
      <c r="I69" s="366" t="s">
        <v>475</v>
      </c>
      <c r="J69" s="367"/>
      <c r="K69" s="366">
        <f>IF(I69='Complexidade do Serviço'!B134,'Complexidade do Serviço'!C134,IF(I69='Complexidade do Serviço'!B135,'Complexidade do Serviço'!C135,IF(I69='Complexidade do Serviço'!B136,'Complexidade do Serviço'!C136,0)))</f>
        <v>2</v>
      </c>
      <c r="L69" s="367"/>
      <c r="M69" s="161">
        <f>IF(Controle!AA38=TRUE,K69*H69*'UST X Serviço'!G49:G49,0)</f>
        <v>0</v>
      </c>
      <c r="N69" s="369"/>
      <c r="AF69" s="128"/>
    </row>
    <row r="70" spans="2:32" ht="24.95" customHeight="1" x14ac:dyDescent="0.25"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4"/>
      <c r="M70" s="74"/>
      <c r="N70" s="75"/>
      <c r="AF70" s="128"/>
    </row>
    <row r="71" spans="2:32" ht="24.95" customHeight="1" x14ac:dyDescent="0.25">
      <c r="B71" s="348" t="s">
        <v>366</v>
      </c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AF71" s="128"/>
    </row>
    <row r="72" spans="2:32" ht="24.95" customHeight="1" x14ac:dyDescent="0.25">
      <c r="AF72" s="128"/>
    </row>
    <row r="73" spans="2:32" ht="24.95" customHeight="1" x14ac:dyDescent="0.25">
      <c r="B73" s="414" t="s">
        <v>96</v>
      </c>
      <c r="C73" s="414"/>
      <c r="D73" s="414"/>
      <c r="E73" s="414"/>
      <c r="F73" s="414"/>
      <c r="G73" s="417"/>
      <c r="H73" s="413" t="s">
        <v>97</v>
      </c>
      <c r="I73" s="414"/>
      <c r="J73" s="414"/>
      <c r="K73" s="414"/>
      <c r="L73" s="414"/>
      <c r="M73" s="414"/>
      <c r="N73" s="414"/>
      <c r="AF73" s="128"/>
    </row>
    <row r="74" spans="2:32" ht="24.95" customHeight="1" x14ac:dyDescent="0.25">
      <c r="B74" s="237" t="s">
        <v>53</v>
      </c>
      <c r="C74" s="393" t="s">
        <v>178</v>
      </c>
      <c r="D74" s="394"/>
      <c r="E74" s="395"/>
      <c r="F74" s="64" t="s">
        <v>179</v>
      </c>
      <c r="G74" s="237" t="s">
        <v>180</v>
      </c>
      <c r="H74" s="393" t="s">
        <v>181</v>
      </c>
      <c r="I74" s="394"/>
      <c r="J74" s="395"/>
      <c r="K74" s="64" t="s">
        <v>179</v>
      </c>
      <c r="L74" s="393" t="s">
        <v>65</v>
      </c>
      <c r="M74" s="394"/>
      <c r="N74" s="395"/>
      <c r="AF74" s="128"/>
    </row>
    <row r="75" spans="2:32" ht="31.5" x14ac:dyDescent="0.25">
      <c r="B75" s="27">
        <v>1</v>
      </c>
      <c r="C75" s="396" t="s">
        <v>182</v>
      </c>
      <c r="D75" s="397"/>
      <c r="E75" s="397"/>
      <c r="F75" s="65" t="s">
        <v>183</v>
      </c>
      <c r="G75" s="65" t="s">
        <v>184</v>
      </c>
      <c r="H75" s="396" t="s">
        <v>185</v>
      </c>
      <c r="I75" s="397"/>
      <c r="J75" s="398"/>
      <c r="K75" s="65" t="s">
        <v>183</v>
      </c>
      <c r="L75" s="399" t="s">
        <v>184</v>
      </c>
      <c r="M75" s="400"/>
      <c r="N75" s="401"/>
      <c r="AF75" s="128"/>
    </row>
    <row r="76" spans="2:32" x14ac:dyDescent="0.25">
      <c r="B76" s="27">
        <v>2</v>
      </c>
      <c r="C76" s="419"/>
      <c r="D76" s="420"/>
      <c r="E76" s="420"/>
      <c r="F76" s="56"/>
      <c r="G76" s="46"/>
      <c r="H76" s="396"/>
      <c r="I76" s="397"/>
      <c r="J76" s="398"/>
      <c r="K76" s="152"/>
      <c r="L76" s="410"/>
      <c r="M76" s="411"/>
      <c r="N76" s="412"/>
      <c r="AF76" s="128"/>
    </row>
    <row r="77" spans="2:32" x14ac:dyDescent="0.25">
      <c r="B77" s="27">
        <v>3</v>
      </c>
      <c r="C77" s="419"/>
      <c r="D77" s="420"/>
      <c r="E77" s="420"/>
      <c r="F77" s="56"/>
      <c r="G77" s="46"/>
      <c r="H77" s="396"/>
      <c r="I77" s="397"/>
      <c r="J77" s="398"/>
      <c r="K77" s="152"/>
      <c r="L77" s="410"/>
      <c r="M77" s="411"/>
      <c r="N77" s="412"/>
      <c r="AF77" s="128"/>
    </row>
    <row r="78" spans="2:32" ht="24.95" customHeight="1" x14ac:dyDescent="0.25">
      <c r="B78" s="27">
        <v>4</v>
      </c>
      <c r="C78" s="419"/>
      <c r="D78" s="420"/>
      <c r="E78" s="420"/>
      <c r="F78" s="56"/>
      <c r="G78" s="46"/>
      <c r="H78" s="396"/>
      <c r="I78" s="397"/>
      <c r="J78" s="398"/>
      <c r="K78" s="152"/>
      <c r="L78" s="410"/>
      <c r="M78" s="411"/>
      <c r="N78" s="412"/>
      <c r="AF78" s="128"/>
    </row>
    <row r="79" spans="2:32" x14ac:dyDescent="0.25">
      <c r="B79" s="27">
        <v>5</v>
      </c>
      <c r="C79" s="419"/>
      <c r="D79" s="420"/>
      <c r="E79" s="420"/>
      <c r="F79" s="96"/>
      <c r="G79" s="46"/>
      <c r="H79" s="396"/>
      <c r="I79" s="397"/>
      <c r="J79" s="398"/>
      <c r="K79" s="152"/>
      <c r="L79" s="410"/>
      <c r="M79" s="411"/>
      <c r="N79" s="412"/>
      <c r="AF79" s="128"/>
    </row>
    <row r="80" spans="2:32" ht="24.95" customHeight="1" x14ac:dyDescent="0.25">
      <c r="AF80" s="128"/>
    </row>
    <row r="81" spans="2:14" ht="24.95" customHeight="1" x14ac:dyDescent="0.25">
      <c r="B81" s="66"/>
      <c r="C81" s="413" t="s">
        <v>246</v>
      </c>
      <c r="D81" s="414"/>
      <c r="E81" s="414"/>
      <c r="F81" s="414"/>
      <c r="G81" s="414"/>
      <c r="H81" s="414"/>
      <c r="I81" s="414"/>
      <c r="J81" s="414"/>
      <c r="K81" s="414"/>
      <c r="L81" s="414"/>
      <c r="M81" s="414"/>
      <c r="N81" s="414"/>
    </row>
    <row r="82" spans="2:14" ht="24.95" customHeight="1" x14ac:dyDescent="0.25">
      <c r="B82" s="55" t="s">
        <v>53</v>
      </c>
      <c r="C82" s="392" t="s">
        <v>354</v>
      </c>
      <c r="D82" s="392"/>
      <c r="E82" s="392"/>
      <c r="F82" s="392"/>
      <c r="G82" s="393" t="s">
        <v>22</v>
      </c>
      <c r="H82" s="394"/>
      <c r="I82" s="394"/>
      <c r="J82" s="394"/>
      <c r="K82" s="394"/>
      <c r="L82" s="394"/>
      <c r="M82" s="394"/>
      <c r="N82" s="395"/>
    </row>
    <row r="83" spans="2:14" ht="24.95" customHeight="1" x14ac:dyDescent="0.25">
      <c r="B83" s="27">
        <v>1</v>
      </c>
      <c r="C83" s="396" t="s">
        <v>203</v>
      </c>
      <c r="D83" s="397"/>
      <c r="E83" s="397"/>
      <c r="F83" s="398"/>
      <c r="G83" s="399" t="s">
        <v>186</v>
      </c>
      <c r="H83" s="400"/>
      <c r="I83" s="400"/>
      <c r="J83" s="400"/>
      <c r="K83" s="400"/>
      <c r="L83" s="400"/>
      <c r="M83" s="400"/>
      <c r="N83" s="401"/>
    </row>
    <row r="84" spans="2:14" ht="24.95" customHeight="1" x14ac:dyDescent="0.25">
      <c r="B84" s="27">
        <v>2</v>
      </c>
      <c r="C84" s="396" t="s">
        <v>203</v>
      </c>
      <c r="D84" s="397"/>
      <c r="E84" s="397"/>
      <c r="F84" s="398"/>
      <c r="G84" s="399" t="s">
        <v>186</v>
      </c>
      <c r="H84" s="400"/>
      <c r="I84" s="400"/>
      <c r="J84" s="400"/>
      <c r="K84" s="400"/>
      <c r="L84" s="400"/>
      <c r="M84" s="400"/>
      <c r="N84" s="401"/>
    </row>
    <row r="85" spans="2:14" ht="24.95" customHeight="1" x14ac:dyDescent="0.25">
      <c r="B85" s="27">
        <v>3</v>
      </c>
      <c r="C85" s="396" t="s">
        <v>203</v>
      </c>
      <c r="D85" s="397"/>
      <c r="E85" s="397"/>
      <c r="F85" s="398"/>
      <c r="G85" s="399" t="s">
        <v>186</v>
      </c>
      <c r="H85" s="400"/>
      <c r="I85" s="400"/>
      <c r="J85" s="400"/>
      <c r="K85" s="400"/>
      <c r="L85" s="400"/>
      <c r="M85" s="400"/>
      <c r="N85" s="401"/>
    </row>
    <row r="86" spans="2:14" ht="24.95" customHeight="1" x14ac:dyDescent="0.25">
      <c r="B86" s="27">
        <v>4</v>
      </c>
      <c r="C86" s="396" t="s">
        <v>203</v>
      </c>
      <c r="D86" s="397"/>
      <c r="E86" s="397"/>
      <c r="F86" s="398"/>
      <c r="G86" s="399" t="s">
        <v>186</v>
      </c>
      <c r="H86" s="400"/>
      <c r="I86" s="400"/>
      <c r="J86" s="400"/>
      <c r="K86" s="400"/>
      <c r="L86" s="400"/>
      <c r="M86" s="400"/>
      <c r="N86" s="401"/>
    </row>
    <row r="87" spans="2:14" ht="24.95" customHeight="1" x14ac:dyDescent="0.25">
      <c r="B87" s="27">
        <v>5</v>
      </c>
      <c r="C87" s="396" t="s">
        <v>203</v>
      </c>
      <c r="D87" s="397"/>
      <c r="E87" s="397"/>
      <c r="F87" s="398"/>
      <c r="G87" s="399" t="s">
        <v>186</v>
      </c>
      <c r="H87" s="400"/>
      <c r="I87" s="400"/>
      <c r="J87" s="400"/>
      <c r="K87" s="400"/>
      <c r="L87" s="400"/>
      <c r="M87" s="400"/>
      <c r="N87" s="401"/>
    </row>
    <row r="88" spans="2:14" ht="24.95" customHeight="1" x14ac:dyDescent="0.25"/>
    <row r="89" spans="2:14" ht="24.95" customHeight="1" x14ac:dyDescent="0.25">
      <c r="B89" s="348" t="s">
        <v>363</v>
      </c>
      <c r="C89" s="348"/>
      <c r="D89" s="348"/>
      <c r="E89" s="348"/>
      <c r="F89" s="348"/>
      <c r="G89" s="348"/>
      <c r="H89" s="348"/>
      <c r="I89" s="348"/>
      <c r="J89" s="348"/>
      <c r="K89" s="348"/>
      <c r="L89" s="348"/>
      <c r="M89" s="348"/>
      <c r="N89" s="348"/>
    </row>
    <row r="90" spans="2:14" ht="24.95" customHeight="1" x14ac:dyDescent="0.2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2:14" ht="24.95" customHeight="1" x14ac:dyDescent="0.25">
      <c r="B91" s="68"/>
      <c r="C91" s="414" t="s">
        <v>96</v>
      </c>
      <c r="D91" s="414"/>
      <c r="E91" s="414"/>
      <c r="F91" s="414"/>
      <c r="G91" s="417"/>
      <c r="H91" s="418" t="s">
        <v>97</v>
      </c>
      <c r="I91" s="418"/>
      <c r="J91" s="418"/>
      <c r="K91" s="418"/>
      <c r="L91" s="418"/>
      <c r="M91" s="418"/>
      <c r="N91" s="418"/>
    </row>
    <row r="92" spans="2:14" ht="24.95" customHeight="1" x14ac:dyDescent="0.25">
      <c r="B92" s="55" t="s">
        <v>53</v>
      </c>
      <c r="C92" s="393" t="s">
        <v>260</v>
      </c>
      <c r="D92" s="394"/>
      <c r="E92" s="394"/>
      <c r="F92" s="394"/>
      <c r="G92" s="395"/>
      <c r="H92" s="393" t="s">
        <v>260</v>
      </c>
      <c r="I92" s="394"/>
      <c r="J92" s="394"/>
      <c r="K92" s="394"/>
      <c r="L92" s="394"/>
      <c r="M92" s="394"/>
      <c r="N92" s="395"/>
    </row>
    <row r="93" spans="2:14" ht="24.95" customHeight="1" x14ac:dyDescent="0.25">
      <c r="B93" s="27">
        <v>1</v>
      </c>
      <c r="C93" s="396" t="s">
        <v>353</v>
      </c>
      <c r="D93" s="397"/>
      <c r="E93" s="397"/>
      <c r="F93" s="397"/>
      <c r="G93" s="397"/>
      <c r="H93" s="396" t="s">
        <v>353</v>
      </c>
      <c r="I93" s="397"/>
      <c r="J93" s="397"/>
      <c r="K93" s="397"/>
      <c r="L93" s="397"/>
      <c r="M93" s="397"/>
      <c r="N93" s="398"/>
    </row>
    <row r="94" spans="2:14" ht="24.95" customHeight="1" x14ac:dyDescent="0.25">
      <c r="B94" s="27">
        <v>2</v>
      </c>
      <c r="C94" s="396" t="s">
        <v>353</v>
      </c>
      <c r="D94" s="397"/>
      <c r="E94" s="397"/>
      <c r="F94" s="397"/>
      <c r="G94" s="397"/>
      <c r="H94" s="396" t="s">
        <v>353</v>
      </c>
      <c r="I94" s="397"/>
      <c r="J94" s="397"/>
      <c r="K94" s="397"/>
      <c r="L94" s="397"/>
      <c r="M94" s="397"/>
      <c r="N94" s="398"/>
    </row>
    <row r="95" spans="2:14" ht="24.95" customHeight="1" x14ac:dyDescent="0.25">
      <c r="B95" s="27">
        <v>3</v>
      </c>
      <c r="C95" s="396" t="s">
        <v>353</v>
      </c>
      <c r="D95" s="397"/>
      <c r="E95" s="397"/>
      <c r="F95" s="397"/>
      <c r="G95" s="397"/>
      <c r="H95" s="396" t="s">
        <v>353</v>
      </c>
      <c r="I95" s="397"/>
      <c r="J95" s="397"/>
      <c r="K95" s="397"/>
      <c r="L95" s="397"/>
      <c r="M95" s="397"/>
      <c r="N95" s="398"/>
    </row>
    <row r="96" spans="2:14" ht="24.95" customHeight="1" x14ac:dyDescent="0.25"/>
    <row r="97" spans="2:14" ht="24.95" customHeight="1" x14ac:dyDescent="0.25">
      <c r="B97" s="348" t="s">
        <v>362</v>
      </c>
      <c r="C97" s="348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</row>
    <row r="98" spans="2:14" ht="24.95" customHeight="1" x14ac:dyDescent="0.25"/>
    <row r="99" spans="2:14" ht="24.95" customHeight="1" x14ac:dyDescent="0.25">
      <c r="B99" s="157"/>
      <c r="C99" s="153" t="s">
        <v>364</v>
      </c>
      <c r="D99" s="153" t="s">
        <v>365</v>
      </c>
      <c r="E99" s="153" t="s">
        <v>361</v>
      </c>
    </row>
    <row r="100" spans="2:14" ht="24.95" customHeight="1" x14ac:dyDescent="0.25">
      <c r="B100" s="156">
        <v>1</v>
      </c>
      <c r="C100" s="154">
        <v>0</v>
      </c>
      <c r="D100" s="154">
        <v>0</v>
      </c>
      <c r="E100" s="155">
        <f>IF(C100&lt;D100=TRUE,ABS(C100-D100),IF(C100&gt;D100=TRUE,SUM(D100-C100),0))</f>
        <v>0</v>
      </c>
    </row>
    <row r="101" spans="2:14" ht="24.95" customHeight="1" x14ac:dyDescent="0.25"/>
    <row r="102" spans="2:14" ht="24.95" customHeight="1" x14ac:dyDescent="0.25"/>
    <row r="103" spans="2:14" ht="24.95" customHeight="1" x14ac:dyDescent="0.25"/>
    <row r="104" spans="2:14" ht="24.95" customHeight="1" x14ac:dyDescent="0.25"/>
    <row r="105" spans="2:14" ht="24.95" customHeight="1" x14ac:dyDescent="0.25"/>
    <row r="106" spans="2:14" ht="24.95" customHeight="1" x14ac:dyDescent="0.25"/>
    <row r="107" spans="2:14" ht="24.95" customHeight="1" x14ac:dyDescent="0.25"/>
    <row r="108" spans="2:14" ht="24.95" customHeight="1" x14ac:dyDescent="0.25"/>
    <row r="109" spans="2:14" ht="24.95" customHeight="1" x14ac:dyDescent="0.25"/>
    <row r="110" spans="2:14" ht="24.95" customHeight="1" x14ac:dyDescent="0.25"/>
    <row r="111" spans="2:14" ht="24.95" customHeight="1" x14ac:dyDescent="0.25"/>
    <row r="112" spans="2:14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</sheetData>
  <protectedRanges>
    <protectedRange sqref="J10:J30 J32 O10:O30 K68:K69 I62:I65 J60 O43 J45:J48 I53:I58 J66 I68:I69 R49:R58 Q45:Q48 J43 J34:J41 P34:P41" name="Extensão"/>
    <protectedRange sqref="E10:E30 E32 E45:E48 E62:E66 E50:E58 E68:E69 E60 E34:E41 E43" name="Intervalo4"/>
    <protectedRange sqref="H32 H10:H30 H45:H48 H62:H66 H50:H58 H68:H69 H60 L50:L58 I50:I52 H34:H41 H43" name="Areas"/>
    <protectedRange sqref="I59 Q59" name="Extensão_1"/>
    <protectedRange sqref="E59" name="Intervalo4_1"/>
    <protectedRange sqref="H59" name="Areas_1"/>
  </protectedRanges>
  <dataConsolidate link="1"/>
  <mergeCells count="186">
    <mergeCell ref="O20:P20"/>
    <mergeCell ref="O21:P21"/>
    <mergeCell ref="O22:P22"/>
    <mergeCell ref="O23:P23"/>
    <mergeCell ref="O24:P24"/>
    <mergeCell ref="O25:P25"/>
    <mergeCell ref="O26:P26"/>
    <mergeCell ref="O27:P27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C77:E77"/>
    <mergeCell ref="L77:N77"/>
    <mergeCell ref="H77:J77"/>
    <mergeCell ref="B31:K31"/>
    <mergeCell ref="O28:P28"/>
    <mergeCell ref="C28:C29"/>
    <mergeCell ref="B28:B29"/>
    <mergeCell ref="J33:K33"/>
    <mergeCell ref="J44:K44"/>
    <mergeCell ref="B45:B47"/>
    <mergeCell ref="C45:C47"/>
    <mergeCell ref="D45:D47"/>
    <mergeCell ref="B73:G73"/>
    <mergeCell ref="C74:E74"/>
    <mergeCell ref="C75:E75"/>
    <mergeCell ref="H75:J75"/>
    <mergeCell ref="B71:N71"/>
    <mergeCell ref="O30:P30"/>
    <mergeCell ref="O31:P31"/>
    <mergeCell ref="H76:J76"/>
    <mergeCell ref="C76:E76"/>
    <mergeCell ref="C87:F87"/>
    <mergeCell ref="C85:F85"/>
    <mergeCell ref="G85:N85"/>
    <mergeCell ref="C86:F86"/>
    <mergeCell ref="G86:N86"/>
    <mergeCell ref="C81:N81"/>
    <mergeCell ref="C78:E78"/>
    <mergeCell ref="L79:N79"/>
    <mergeCell ref="L78:N78"/>
    <mergeCell ref="L76:N76"/>
    <mergeCell ref="H73:N73"/>
    <mergeCell ref="M26:M27"/>
    <mergeCell ref="D24:D27"/>
    <mergeCell ref="M28:M29"/>
    <mergeCell ref="M15:M18"/>
    <mergeCell ref="M19:M25"/>
    <mergeCell ref="B97:N97"/>
    <mergeCell ref="H79:J79"/>
    <mergeCell ref="L74:N74"/>
    <mergeCell ref="C91:G91"/>
    <mergeCell ref="H91:N91"/>
    <mergeCell ref="C95:G95"/>
    <mergeCell ref="H95:N95"/>
    <mergeCell ref="C92:G92"/>
    <mergeCell ref="H92:N92"/>
    <mergeCell ref="C93:G93"/>
    <mergeCell ref="H93:N93"/>
    <mergeCell ref="C94:G94"/>
    <mergeCell ref="H94:N94"/>
    <mergeCell ref="C79:E79"/>
    <mergeCell ref="H78:J78"/>
    <mergeCell ref="L75:N75"/>
    <mergeCell ref="G87:N87"/>
    <mergeCell ref="B89:N89"/>
    <mergeCell ref="C82:F82"/>
    <mergeCell ref="G82:N82"/>
    <mergeCell ref="C83:F83"/>
    <mergeCell ref="G83:N83"/>
    <mergeCell ref="C84:F84"/>
    <mergeCell ref="G84:N84"/>
    <mergeCell ref="B2:P2"/>
    <mergeCell ref="B3:P3"/>
    <mergeCell ref="B4:P4"/>
    <mergeCell ref="B5:P5"/>
    <mergeCell ref="H74:J74"/>
    <mergeCell ref="B6:N6"/>
    <mergeCell ref="B13:B14"/>
    <mergeCell ref="B10:B12"/>
    <mergeCell ref="D10:D12"/>
    <mergeCell ref="C13:C14"/>
    <mergeCell ref="C10:C12"/>
    <mergeCell ref="M10:M12"/>
    <mergeCell ref="C15:C18"/>
    <mergeCell ref="D28:D29"/>
    <mergeCell ref="C19:C25"/>
    <mergeCell ref="B20:B25"/>
    <mergeCell ref="M13:M14"/>
    <mergeCell ref="B15:B18"/>
    <mergeCell ref="O29:P29"/>
    <mergeCell ref="O34:O37"/>
    <mergeCell ref="J35:K35"/>
    <mergeCell ref="J36:K36"/>
    <mergeCell ref="M36:M37"/>
    <mergeCell ref="J37:K37"/>
    <mergeCell ref="M34:M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O18:P18"/>
    <mergeCell ref="O19:P19"/>
    <mergeCell ref="B50:B58"/>
    <mergeCell ref="C50:C58"/>
    <mergeCell ref="D50:D58"/>
    <mergeCell ref="J47:K47"/>
    <mergeCell ref="J45:K45"/>
    <mergeCell ref="J46:K46"/>
    <mergeCell ref="J34:K34"/>
    <mergeCell ref="F34:F37"/>
    <mergeCell ref="G34:G37"/>
    <mergeCell ref="E34:E37"/>
    <mergeCell ref="E38:E41"/>
    <mergeCell ref="F38:F41"/>
    <mergeCell ref="G38:G41"/>
    <mergeCell ref="J38:K38"/>
    <mergeCell ref="B68:B69"/>
    <mergeCell ref="C68:C69"/>
    <mergeCell ref="D68:D69"/>
    <mergeCell ref="K68:L68"/>
    <mergeCell ref="K69:L69"/>
    <mergeCell ref="K67:L67"/>
    <mergeCell ref="I61:J61"/>
    <mergeCell ref="B62:B65"/>
    <mergeCell ref="C62:C65"/>
    <mergeCell ref="D62:D65"/>
    <mergeCell ref="I62:J62"/>
    <mergeCell ref="L62:L65"/>
    <mergeCell ref="I64:J64"/>
    <mergeCell ref="I65:J65"/>
    <mergeCell ref="I63:J63"/>
    <mergeCell ref="I67:J67"/>
    <mergeCell ref="I68:J68"/>
    <mergeCell ref="I69:J69"/>
    <mergeCell ref="N68:N69"/>
    <mergeCell ref="O50:O58"/>
    <mergeCell ref="E50:E52"/>
    <mergeCell ref="F50:F52"/>
    <mergeCell ref="G50:G52"/>
    <mergeCell ref="E53:E55"/>
    <mergeCell ref="G53:G55"/>
    <mergeCell ref="F53:F55"/>
    <mergeCell ref="E56:E58"/>
    <mergeCell ref="F56:F58"/>
    <mergeCell ref="G56:G58"/>
    <mergeCell ref="N34:N37"/>
    <mergeCell ref="N38:N41"/>
    <mergeCell ref="R34:R37"/>
    <mergeCell ref="R38:R41"/>
    <mergeCell ref="P34:P41"/>
    <mergeCell ref="O38:O41"/>
    <mergeCell ref="B42:O42"/>
    <mergeCell ref="D34:D41"/>
    <mergeCell ref="C34:C41"/>
    <mergeCell ref="A34:B41"/>
    <mergeCell ref="M38:M39"/>
    <mergeCell ref="J39:K39"/>
    <mergeCell ref="J40:K40"/>
    <mergeCell ref="M40:M41"/>
    <mergeCell ref="J41:K41"/>
  </mergeCells>
  <pageMargins left="0.7" right="0.7" top="0.75" bottom="0.75" header="0.3" footer="0.3"/>
  <pageSetup paperSize="9" orientation="portrait" verticalDpi="599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9" r:id="rId4" name="Check Box 33">
              <controlPr locked="0" defaultSize="0" print="0" autoFill="0" autoLine="0" autoPict="0">
                <anchor moveWithCells="1">
                  <from>
                    <xdr:col>4</xdr:col>
                    <xdr:colOff>266700</xdr:colOff>
                    <xdr:row>9</xdr:row>
                    <xdr:rowOff>47625</xdr:rowOff>
                  </from>
                  <to>
                    <xdr:col>4</xdr:col>
                    <xdr:colOff>695325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5" name="Check Box 35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11</xdr:row>
                    <xdr:rowOff>38100</xdr:rowOff>
                  </from>
                  <to>
                    <xdr:col>4</xdr:col>
                    <xdr:colOff>695325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6" name="Check Box 36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13</xdr:row>
                    <xdr:rowOff>38100</xdr:rowOff>
                  </from>
                  <to>
                    <xdr:col>4</xdr:col>
                    <xdr:colOff>704850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7" name="Check Box 37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0</xdr:rowOff>
                  </from>
                  <to>
                    <xdr:col>4</xdr:col>
                    <xdr:colOff>695325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8" name="Check Box 39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257175</xdr:rowOff>
                  </from>
                  <to>
                    <xdr:col>4</xdr:col>
                    <xdr:colOff>695325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9" name="Check Box 40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16</xdr:row>
                    <xdr:rowOff>47625</xdr:rowOff>
                  </from>
                  <to>
                    <xdr:col>4</xdr:col>
                    <xdr:colOff>685800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0" name="Check Box 4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38100</xdr:rowOff>
                  </from>
                  <to>
                    <xdr:col>4</xdr:col>
                    <xdr:colOff>695325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1" name="Check Box 42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21</xdr:row>
                    <xdr:rowOff>9525</xdr:rowOff>
                  </from>
                  <to>
                    <xdr:col>4</xdr:col>
                    <xdr:colOff>695325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2" name="Check Box 44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24</xdr:row>
                    <xdr:rowOff>28575</xdr:rowOff>
                  </from>
                  <to>
                    <xdr:col>4</xdr:col>
                    <xdr:colOff>695325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3" name="Check Box 45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27</xdr:row>
                    <xdr:rowOff>28575</xdr:rowOff>
                  </from>
                  <to>
                    <xdr:col>4</xdr:col>
                    <xdr:colOff>695325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4" name="Check Box 46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28</xdr:row>
                    <xdr:rowOff>0</xdr:rowOff>
                  </from>
                  <to>
                    <xdr:col>4</xdr:col>
                    <xdr:colOff>695325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5" name="Check Box 48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85725</xdr:rowOff>
                  </from>
                  <to>
                    <xdr:col>4</xdr:col>
                    <xdr:colOff>695325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6" name="Check Box 50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17</xdr:row>
                    <xdr:rowOff>85725</xdr:rowOff>
                  </from>
                  <to>
                    <xdr:col>4</xdr:col>
                    <xdr:colOff>695325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7" name="Check Box 51">
              <controlPr locked="0" defaultSize="0" autoFill="0" autoLine="0" autoPict="0">
                <anchor moveWithCells="1">
                  <from>
                    <xdr:col>4</xdr:col>
                    <xdr:colOff>276225</xdr:colOff>
                    <xdr:row>17</xdr:row>
                    <xdr:rowOff>361950</xdr:rowOff>
                  </from>
                  <to>
                    <xdr:col>4</xdr:col>
                    <xdr:colOff>704850</xdr:colOff>
                    <xdr:row>18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8" name="Check Box 53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47625</xdr:rowOff>
                  </from>
                  <to>
                    <xdr:col>4</xdr:col>
                    <xdr:colOff>685800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19" name="Check Box 60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22</xdr:row>
                    <xdr:rowOff>47625</xdr:rowOff>
                  </from>
                  <to>
                    <xdr:col>4</xdr:col>
                    <xdr:colOff>685800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20" name="Check Box 75">
              <controlPr locked="0" defaultSize="0" print="0" autoFill="0" autoLine="0" autoPict="0">
                <anchor moveWithCells="1">
                  <from>
                    <xdr:col>4</xdr:col>
                    <xdr:colOff>266700</xdr:colOff>
                    <xdr:row>10</xdr:row>
                    <xdr:rowOff>47625</xdr:rowOff>
                  </from>
                  <to>
                    <xdr:col>4</xdr:col>
                    <xdr:colOff>695325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21" name="Check Box 77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29</xdr:row>
                    <xdr:rowOff>76200</xdr:rowOff>
                  </from>
                  <to>
                    <xdr:col>4</xdr:col>
                    <xdr:colOff>695325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2" name="Check Box 78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25</xdr:row>
                    <xdr:rowOff>0</xdr:rowOff>
                  </from>
                  <to>
                    <xdr:col>4</xdr:col>
                    <xdr:colOff>695325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3" name="Check Box 79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0</xdr:rowOff>
                  </from>
                  <to>
                    <xdr:col>4</xdr:col>
                    <xdr:colOff>695325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24" name="Check Box 80">
              <controlPr defaultSize="0" autoFill="0" autoLine="0" autoPict="0">
                <anchor moveWithCells="1">
                  <from>
                    <xdr:col>4</xdr:col>
                    <xdr:colOff>266700</xdr:colOff>
                    <xdr:row>23</xdr:row>
                    <xdr:rowOff>38100</xdr:rowOff>
                  </from>
                  <to>
                    <xdr:col>4</xdr:col>
                    <xdr:colOff>609600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25" name="Check Box 45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34</xdr:row>
                    <xdr:rowOff>190500</xdr:rowOff>
                  </from>
                  <to>
                    <xdr:col>4</xdr:col>
                    <xdr:colOff>666750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26" name="Check Box 103">
              <controlPr locked="0" defaultSize="0" autoFill="0" autoLine="0" autoPict="0">
                <anchor moveWithCells="1">
                  <from>
                    <xdr:col>12</xdr:col>
                    <xdr:colOff>647700</xdr:colOff>
                    <xdr:row>34</xdr:row>
                    <xdr:rowOff>0</xdr:rowOff>
                  </from>
                  <to>
                    <xdr:col>12</xdr:col>
                    <xdr:colOff>1076325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7" name="Check Box 45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44</xdr:row>
                    <xdr:rowOff>28575</xdr:rowOff>
                  </from>
                  <to>
                    <xdr:col>4</xdr:col>
                    <xdr:colOff>695325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28" name="Check Box 45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45</xdr:row>
                    <xdr:rowOff>28575</xdr:rowOff>
                  </from>
                  <to>
                    <xdr:col>4</xdr:col>
                    <xdr:colOff>695325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29" name="Check Box 45">
              <controlPr locked="0" defaultSize="0" autoFill="0" autoLine="0" autoPict="0">
                <anchor moveWithCells="1">
                  <from>
                    <xdr:col>4</xdr:col>
                    <xdr:colOff>276225</xdr:colOff>
                    <xdr:row>46</xdr:row>
                    <xdr:rowOff>133350</xdr:rowOff>
                  </from>
                  <to>
                    <xdr:col>4</xdr:col>
                    <xdr:colOff>704850</xdr:colOff>
                    <xdr:row>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30" name="Check Box 183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67</xdr:row>
                    <xdr:rowOff>28575</xdr:rowOff>
                  </from>
                  <to>
                    <xdr:col>4</xdr:col>
                    <xdr:colOff>695325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31" name="Check Box 184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68</xdr:row>
                    <xdr:rowOff>28575</xdr:rowOff>
                  </from>
                  <to>
                    <xdr:col>4</xdr:col>
                    <xdr:colOff>695325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32" name="Check Box 186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61</xdr:row>
                    <xdr:rowOff>28575</xdr:rowOff>
                  </from>
                  <to>
                    <xdr:col>4</xdr:col>
                    <xdr:colOff>695325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33" name="Check Box 187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63</xdr:row>
                    <xdr:rowOff>28575</xdr:rowOff>
                  </from>
                  <to>
                    <xdr:col>4</xdr:col>
                    <xdr:colOff>695325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34" name="Check Box 188">
              <controlPr locked="0" defaultSize="0" autoFill="0" autoLine="0" autoPict="0">
                <anchor moveWithCells="1">
                  <from>
                    <xdr:col>4</xdr:col>
                    <xdr:colOff>276225</xdr:colOff>
                    <xdr:row>64</xdr:row>
                    <xdr:rowOff>133350</xdr:rowOff>
                  </from>
                  <to>
                    <xdr:col>4</xdr:col>
                    <xdr:colOff>704850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35" name="Check Box 189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62</xdr:row>
                    <xdr:rowOff>28575</xdr:rowOff>
                  </from>
                  <to>
                    <xdr:col>4</xdr:col>
                    <xdr:colOff>695325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36" name="Check Box 192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50</xdr:row>
                    <xdr:rowOff>142875</xdr:rowOff>
                  </from>
                  <to>
                    <xdr:col>4</xdr:col>
                    <xdr:colOff>695325</xdr:colOff>
                    <xdr:row>50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37" name="Check Box 194">
              <controlPr locked="0" defaultSize="0" autoFill="0" autoLine="0" autoPict="0">
                <anchor moveWithCells="1">
                  <from>
                    <xdr:col>4</xdr:col>
                    <xdr:colOff>285750</xdr:colOff>
                    <xdr:row>56</xdr:row>
                    <xdr:rowOff>104775</xdr:rowOff>
                  </from>
                  <to>
                    <xdr:col>4</xdr:col>
                    <xdr:colOff>714375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38" name="Check Box 195">
              <controlPr locked="0" defaultSize="0" autoFill="0" autoLine="0" autoPict="0">
                <anchor moveWithCells="1">
                  <from>
                    <xdr:col>4</xdr:col>
                    <xdr:colOff>276225</xdr:colOff>
                    <xdr:row>53</xdr:row>
                    <xdr:rowOff>76200</xdr:rowOff>
                  </from>
                  <to>
                    <xdr:col>4</xdr:col>
                    <xdr:colOff>704850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39" name="Check Box 45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38</xdr:row>
                    <xdr:rowOff>190500</xdr:rowOff>
                  </from>
                  <to>
                    <xdr:col>4</xdr:col>
                    <xdr:colOff>666750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40" name="Check Box 103">
              <controlPr locked="0" defaultSize="0" autoFill="0" autoLine="0" autoPict="0">
                <anchor moveWithCells="1">
                  <from>
                    <xdr:col>12</xdr:col>
                    <xdr:colOff>647700</xdr:colOff>
                    <xdr:row>38</xdr:row>
                    <xdr:rowOff>0</xdr:rowOff>
                  </from>
                  <to>
                    <xdr:col>12</xdr:col>
                    <xdr:colOff>1076325</xdr:colOff>
                    <xdr:row>38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'Complexidade do Processo'!$F$12:$F$38</xm:f>
          </x14:formula1>
          <xm:sqref>J13:J23 J10:J11 J25:J26 J28:J30 J32 J43</xm:sqref>
        </x14:dataValidation>
        <x14:dataValidation type="list" allowBlank="1" showInputMessage="1" showErrorMessage="1">
          <x14:formula1>
            <xm:f>'Complexidade do Processo'!$K$12:$K$18</xm:f>
          </x14:formula1>
          <xm:sqref>J24</xm:sqref>
        </x14:dataValidation>
        <x14:dataValidation type="list" allowBlank="1" showInputMessage="1" showErrorMessage="1">
          <x14:formula1>
            <xm:f>'Complexidade do Processo'!$B$12:$B$15</xm:f>
          </x14:formula1>
          <xm:sqref>H32</xm:sqref>
        </x14:dataValidation>
        <x14:dataValidation type="list" allowBlank="1" showInputMessage="1" showErrorMessage="1">
          <x14:formula1>
            <xm:f>'Complexidade do Processo'!$W$12:$W$18</xm:f>
          </x14:formula1>
          <xm:sqref>J12</xm:sqref>
        </x14:dataValidation>
        <x14:dataValidation type="list" allowBlank="1" showInputMessage="1" showErrorMessage="1">
          <x14:formula1>
            <xm:f>'Complexidade do Processo'!$O$12:$O$38</xm:f>
          </x14:formula1>
          <xm:sqref>J27</xm:sqref>
        </x14:dataValidation>
        <x14:dataValidation type="list" allowBlank="1" showInputMessage="1" showErrorMessage="1">
          <x14:formula1>
            <xm:f>'Complexidade do Processo'!$AA$12:$AA$15</xm:f>
          </x14:formula1>
          <xm:sqref>O10:O30 O43 L50:L58</xm:sqref>
        </x14:dataValidation>
        <x14:dataValidation type="list" allowBlank="1" showInputMessage="1" showErrorMessage="1">
          <x14:formula1>
            <xm:f>'Complexidade do Processo'!$B$12:$B$18</xm:f>
          </x14:formula1>
          <xm:sqref>H10:H30 H43</xm:sqref>
        </x14:dataValidation>
        <x14:dataValidation type="list" allowBlank="1" showInputMessage="1" showErrorMessage="1">
          <x14:formula1>
            <xm:f>'Complexidade do Serviço'!$B$99:$B$104</xm:f>
          </x14:formula1>
          <xm:sqref>H66 H45:H48 H60</xm:sqref>
        </x14:dataValidation>
        <x14:dataValidation type="list" allowBlank="1" showInputMessage="1" showErrorMessage="1">
          <x14:formula1>
            <xm:f>'Complexidade do Serviço'!$B$133:$B$136</xm:f>
          </x14:formula1>
          <xm:sqref>I68:J69</xm:sqref>
        </x14:dataValidation>
        <x14:dataValidation type="list" allowBlank="1" showInputMessage="1" showErrorMessage="1">
          <x14:formula1>
            <xm:f>'Complexidade do Serviço'!$B$119:$B$122</xm:f>
          </x14:formula1>
          <xm:sqref>I59</xm:sqref>
        </x14:dataValidation>
        <x14:dataValidation type="list" allowBlank="1" showInputMessage="1" showErrorMessage="1">
          <x14:formula1>
            <xm:f>'Complexidade do Serviço'!$B$141:$B$143</xm:f>
          </x14:formula1>
          <xm:sqref>I53:I55</xm:sqref>
        </x14:dataValidation>
        <x14:dataValidation type="list" allowBlank="1" showInputMessage="1" showErrorMessage="1">
          <x14:formula1>
            <xm:f>'Complexidade do Serviço'!$B$147:$B$149</xm:f>
          </x14:formula1>
          <xm:sqref>I56:I58</xm:sqref>
        </x14:dataValidation>
        <x14:dataValidation type="list" allowBlank="1" showInputMessage="1" showErrorMessage="1">
          <x14:formula1>
            <xm:f>'UST X Serviço'!#REF!</xm:f>
          </x14:formula1>
          <xm:sqref>K59</xm:sqref>
        </x14:dataValidation>
        <x14:dataValidation type="list" allowBlank="1" showInputMessage="1" showErrorMessage="1">
          <x14:formula1>
            <xm:f>'Complexidade do Serviço'!$B$38:$B$45</xm:f>
          </x14:formula1>
          <xm:sqref>I50:I52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B40"/>
  <sheetViews>
    <sheetView zoomScale="70" zoomScaleNormal="70" workbookViewId="0">
      <selection activeCell="AA31" sqref="AA31"/>
    </sheetView>
  </sheetViews>
  <sheetFormatPr defaultRowHeight="15.75" x14ac:dyDescent="0.25"/>
  <cols>
    <col min="1" max="2" width="11.625" bestFit="1" customWidth="1"/>
    <col min="27" max="28" width="11.625" bestFit="1" customWidth="1"/>
  </cols>
  <sheetData>
    <row r="1" spans="1:28" x14ac:dyDescent="0.25">
      <c r="AA1" t="b">
        <v>0</v>
      </c>
      <c r="AB1" t="b">
        <v>1</v>
      </c>
    </row>
    <row r="2" spans="1:28" x14ac:dyDescent="0.25">
      <c r="AA2" t="b">
        <v>0</v>
      </c>
    </row>
    <row r="3" spans="1:28" x14ac:dyDescent="0.25">
      <c r="AA3" t="b">
        <v>0</v>
      </c>
      <c r="AB3" t="b">
        <v>1</v>
      </c>
    </row>
    <row r="4" spans="1:28" x14ac:dyDescent="0.25">
      <c r="AA4" t="b">
        <v>0</v>
      </c>
    </row>
    <row r="5" spans="1:28" x14ac:dyDescent="0.25">
      <c r="AA5" t="b">
        <v>0</v>
      </c>
      <c r="AB5" t="b">
        <v>0</v>
      </c>
    </row>
    <row r="6" spans="1:28" x14ac:dyDescent="0.25">
      <c r="AA6" t="b">
        <v>0</v>
      </c>
      <c r="AB6" t="b">
        <v>1</v>
      </c>
    </row>
    <row r="7" spans="1:28" x14ac:dyDescent="0.25">
      <c r="AA7" t="b">
        <v>0</v>
      </c>
      <c r="AB7" t="b">
        <v>1</v>
      </c>
    </row>
    <row r="8" spans="1:28" x14ac:dyDescent="0.25">
      <c r="AA8" t="b">
        <v>0</v>
      </c>
    </row>
    <row r="9" spans="1:28" x14ac:dyDescent="0.25">
      <c r="AA9" t="b">
        <v>0</v>
      </c>
      <c r="AB9" t="b">
        <v>0</v>
      </c>
    </row>
    <row r="10" spans="1:28" x14ac:dyDescent="0.25">
      <c r="AA10" t="b">
        <v>0</v>
      </c>
    </row>
    <row r="11" spans="1:28" x14ac:dyDescent="0.25">
      <c r="AA11" t="b">
        <v>0</v>
      </c>
      <c r="AB11" t="b">
        <v>0</v>
      </c>
    </row>
    <row r="12" spans="1:28" x14ac:dyDescent="0.25">
      <c r="AA12" t="b">
        <v>0</v>
      </c>
      <c r="AB12" t="b">
        <v>1</v>
      </c>
    </row>
    <row r="13" spans="1:28" x14ac:dyDescent="0.25">
      <c r="AA13" t="b">
        <v>0</v>
      </c>
      <c r="AB13" t="b">
        <v>0</v>
      </c>
    </row>
    <row r="14" spans="1:28" x14ac:dyDescent="0.25">
      <c r="A14" t="b">
        <v>0</v>
      </c>
      <c r="AA14" t="b">
        <v>0</v>
      </c>
      <c r="AB14" t="b">
        <v>0</v>
      </c>
    </row>
    <row r="15" spans="1:28" x14ac:dyDescent="0.25">
      <c r="A15" t="b">
        <v>0</v>
      </c>
      <c r="AA15" t="b">
        <v>0</v>
      </c>
      <c r="AB15" t="b">
        <v>0</v>
      </c>
    </row>
    <row r="16" spans="1:28" x14ac:dyDescent="0.25">
      <c r="A16" t="b">
        <v>0</v>
      </c>
      <c r="AA16" t="b">
        <v>0</v>
      </c>
      <c r="AB16" t="b">
        <v>0</v>
      </c>
    </row>
    <row r="17" spans="5:28" x14ac:dyDescent="0.25">
      <c r="AA17" t="b">
        <v>0</v>
      </c>
      <c r="AB17" t="b">
        <v>0</v>
      </c>
    </row>
    <row r="18" spans="5:28" x14ac:dyDescent="0.25">
      <c r="AA18" t="b">
        <v>0</v>
      </c>
      <c r="AB18" t="b">
        <v>0</v>
      </c>
    </row>
    <row r="19" spans="5:28" x14ac:dyDescent="0.25">
      <c r="AA19" t="b">
        <v>0</v>
      </c>
    </row>
    <row r="20" spans="5:28" x14ac:dyDescent="0.25">
      <c r="AA20" t="b">
        <v>0</v>
      </c>
    </row>
    <row r="21" spans="5:28" x14ac:dyDescent="0.25">
      <c r="AA21" t="b">
        <v>0</v>
      </c>
    </row>
    <row r="22" spans="5:28" x14ac:dyDescent="0.25">
      <c r="AA22" t="b">
        <v>0</v>
      </c>
    </row>
    <row r="23" spans="5:28" x14ac:dyDescent="0.25">
      <c r="AA23" t="b">
        <v>0</v>
      </c>
    </row>
    <row r="24" spans="5:28" x14ac:dyDescent="0.25">
      <c r="E24" t="s">
        <v>50</v>
      </c>
      <c r="AA24" t="b">
        <v>0</v>
      </c>
    </row>
    <row r="25" spans="5:28" x14ac:dyDescent="0.25">
      <c r="AA25" t="b">
        <v>0</v>
      </c>
    </row>
    <row r="26" spans="5:28" x14ac:dyDescent="0.25">
      <c r="AA26" t="b">
        <v>0</v>
      </c>
    </row>
    <row r="27" spans="5:28" x14ac:dyDescent="0.25">
      <c r="AA27" t="b">
        <v>0</v>
      </c>
    </row>
    <row r="28" spans="5:28" x14ac:dyDescent="0.25">
      <c r="AA28" t="b">
        <v>0</v>
      </c>
    </row>
    <row r="29" spans="5:28" x14ac:dyDescent="0.25">
      <c r="AA29" t="b">
        <v>0</v>
      </c>
    </row>
    <row r="30" spans="5:28" x14ac:dyDescent="0.25">
      <c r="AA30" t="b">
        <v>0</v>
      </c>
    </row>
    <row r="31" spans="5:28" x14ac:dyDescent="0.25">
      <c r="AA31" t="b">
        <v>1</v>
      </c>
    </row>
    <row r="32" spans="5:28" x14ac:dyDescent="0.25">
      <c r="AA32" t="b">
        <v>0</v>
      </c>
    </row>
    <row r="33" spans="27:27" x14ac:dyDescent="0.25">
      <c r="AA33" t="b">
        <v>0</v>
      </c>
    </row>
    <row r="34" spans="27:27" x14ac:dyDescent="0.25">
      <c r="AA34" t="b">
        <v>0</v>
      </c>
    </row>
    <row r="35" spans="27:27" x14ac:dyDescent="0.25">
      <c r="AA35" t="b">
        <v>0</v>
      </c>
    </row>
    <row r="36" spans="27:27" x14ac:dyDescent="0.25">
      <c r="AA36" t="b">
        <v>0</v>
      </c>
    </row>
    <row r="37" spans="27:27" x14ac:dyDescent="0.25">
      <c r="AA37" t="b">
        <v>0</v>
      </c>
    </row>
    <row r="38" spans="27:27" x14ac:dyDescent="0.25">
      <c r="AA38" t="b">
        <v>0</v>
      </c>
    </row>
    <row r="40" spans="27:27" x14ac:dyDescent="0.25">
      <c r="AA40" t="b">
        <v>0</v>
      </c>
    </row>
  </sheetData>
  <protectedRanges>
    <protectedRange sqref="AA1:AA12 AA14:AA15" name="Intervalo1"/>
  </protectedRange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Histórico de Revisões</vt:lpstr>
      <vt:lpstr>Catálogo de Serviços</vt:lpstr>
      <vt:lpstr>Complexidade do Processo</vt:lpstr>
      <vt:lpstr>Complexidade do Serviço</vt:lpstr>
      <vt:lpstr>UST X Serviço</vt:lpstr>
      <vt:lpstr>Contagem Estimada-Detalhada</vt:lpstr>
      <vt:lpstr>Controle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Layanne</cp:lastModifiedBy>
  <dcterms:created xsi:type="dcterms:W3CDTF">2016-03-23T18:05:50Z</dcterms:created>
  <dcterms:modified xsi:type="dcterms:W3CDTF">2020-02-28T13:59:47Z</dcterms:modified>
</cp:coreProperties>
</file>